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srael.zamarripa\Documents\HERRAMIENTAS TCE\"/>
    </mc:Choice>
  </mc:AlternateContent>
  <xr:revisionPtr revIDLastSave="0" documentId="13_ncr:1_{E82EFB1E-11EF-4B0C-BCF3-90F26A1D5832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ratios_hidden" sheetId="1" state="veryHidden" r:id="rId1"/>
    <sheet name="config_hidden" sheetId="2" state="veryHidden" r:id="rId2"/>
    <sheet name="Simulador Plan Fijo" sheetId="4" r:id="rId3"/>
  </sheets>
  <definedNames>
    <definedName name="_xlnm.Print_Area" localSheetId="2">'Simulador Plan Fijo'!$A$1:$K$198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C12" i="4" l="1"/>
  <c r="C11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7" i="4"/>
  <c r="K36" i="4"/>
  <c r="K35" i="4"/>
  <c r="K34" i="4"/>
  <c r="K33" i="4"/>
  <c r="K31" i="4"/>
  <c r="K30" i="4"/>
  <c r="K29" i="4"/>
  <c r="K27" i="4"/>
  <c r="K25" i="4"/>
  <c r="K22" i="4"/>
  <c r="K21" i="4"/>
  <c r="K20" i="4"/>
  <c r="L18" i="4" l="1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C5" i="4"/>
  <c r="C4" i="4" s="1"/>
  <c r="E196" i="4" l="1"/>
  <c r="F196" i="4"/>
  <c r="C196" i="4"/>
  <c r="D196" i="4" s="1"/>
  <c r="G196" i="4"/>
  <c r="H196" i="4" s="1"/>
  <c r="C186" i="4"/>
  <c r="E186" i="4"/>
  <c r="F186" i="4"/>
  <c r="G186" i="4"/>
  <c r="H186" i="4" s="1"/>
  <c r="G162" i="4"/>
  <c r="H162" i="4" s="1"/>
  <c r="F162" i="4"/>
  <c r="E162" i="4"/>
  <c r="C162" i="4"/>
  <c r="G146" i="4"/>
  <c r="H146" i="4" s="1"/>
  <c r="F146" i="4"/>
  <c r="E146" i="4"/>
  <c r="C146" i="4"/>
  <c r="F122" i="4"/>
  <c r="E122" i="4"/>
  <c r="C122" i="4"/>
  <c r="G122" i="4"/>
  <c r="H122" i="4" s="1"/>
  <c r="F98" i="4"/>
  <c r="E98" i="4"/>
  <c r="C98" i="4"/>
  <c r="G98" i="4"/>
  <c r="H98" i="4" s="1"/>
  <c r="C74" i="4"/>
  <c r="D74" i="4" s="1"/>
  <c r="E74" i="4"/>
  <c r="G74" i="4"/>
  <c r="H74" i="4" s="1"/>
  <c r="F74" i="4"/>
  <c r="G42" i="4"/>
  <c r="H42" i="4" s="1"/>
  <c r="F42" i="4"/>
  <c r="E42" i="4"/>
  <c r="C42" i="4"/>
  <c r="F185" i="4"/>
  <c r="E185" i="4"/>
  <c r="G185" i="4"/>
  <c r="H185" i="4" s="1"/>
  <c r="C185" i="4"/>
  <c r="D185" i="4" s="1"/>
  <c r="G169" i="4"/>
  <c r="H169" i="4" s="1"/>
  <c r="C169" i="4"/>
  <c r="E169" i="4"/>
  <c r="F169" i="4"/>
  <c r="G145" i="4"/>
  <c r="H145" i="4" s="1"/>
  <c r="F145" i="4"/>
  <c r="E145" i="4"/>
  <c r="C145" i="4"/>
  <c r="G129" i="4"/>
  <c r="H129" i="4" s="1"/>
  <c r="C129" i="4"/>
  <c r="F129" i="4"/>
  <c r="E129" i="4"/>
  <c r="G105" i="4"/>
  <c r="H105" i="4" s="1"/>
  <c r="F105" i="4"/>
  <c r="E105" i="4"/>
  <c r="C105" i="4"/>
  <c r="F81" i="4"/>
  <c r="C81" i="4"/>
  <c r="G81" i="4"/>
  <c r="H81" i="4" s="1"/>
  <c r="E81" i="4"/>
  <c r="F57" i="4"/>
  <c r="E57" i="4"/>
  <c r="G57" i="4"/>
  <c r="H57" i="4" s="1"/>
  <c r="C57" i="4"/>
  <c r="D57" i="4" s="1"/>
  <c r="F49" i="4"/>
  <c r="E49" i="4"/>
  <c r="G49" i="4"/>
  <c r="H49" i="4" s="1"/>
  <c r="C49" i="4"/>
  <c r="D49" i="4" s="1"/>
  <c r="E41" i="4"/>
  <c r="C41" i="4"/>
  <c r="D41" i="4" s="1"/>
  <c r="F41" i="4"/>
  <c r="G41" i="4"/>
  <c r="H41" i="4" s="1"/>
  <c r="G176" i="4"/>
  <c r="H176" i="4" s="1"/>
  <c r="F176" i="4"/>
  <c r="C176" i="4"/>
  <c r="D176" i="4" s="1"/>
  <c r="E176" i="4"/>
  <c r="G152" i="4"/>
  <c r="H152" i="4" s="1"/>
  <c r="F152" i="4"/>
  <c r="E152" i="4"/>
  <c r="C152" i="4"/>
  <c r="G128" i="4"/>
  <c r="H128" i="4" s="1"/>
  <c r="F128" i="4"/>
  <c r="E128" i="4"/>
  <c r="C128" i="4"/>
  <c r="D128" i="4" s="1"/>
  <c r="E104" i="4"/>
  <c r="C104" i="4"/>
  <c r="D104" i="4" s="1"/>
  <c r="G104" i="4"/>
  <c r="H104" i="4" s="1"/>
  <c r="F104" i="4"/>
  <c r="C88" i="4"/>
  <c r="E88" i="4"/>
  <c r="G88" i="4"/>
  <c r="H88" i="4" s="1"/>
  <c r="F88" i="4"/>
  <c r="G64" i="4"/>
  <c r="H64" i="4" s="1"/>
  <c r="E64" i="4"/>
  <c r="F64" i="4"/>
  <c r="C64" i="4"/>
  <c r="G40" i="4"/>
  <c r="H40" i="4" s="1"/>
  <c r="F40" i="4"/>
  <c r="E40" i="4"/>
  <c r="C40" i="4"/>
  <c r="D40" i="4" s="1"/>
  <c r="G191" i="4"/>
  <c r="F191" i="4"/>
  <c r="E191" i="4"/>
  <c r="C191" i="4"/>
  <c r="D191" i="4" s="1"/>
  <c r="G183" i="4"/>
  <c r="H183" i="4" s="1"/>
  <c r="F183" i="4"/>
  <c r="E183" i="4"/>
  <c r="C183" i="4"/>
  <c r="D183" i="4" s="1"/>
  <c r="F175" i="4"/>
  <c r="E175" i="4"/>
  <c r="C175" i="4"/>
  <c r="G175" i="4"/>
  <c r="H175" i="4" s="1"/>
  <c r="C167" i="4"/>
  <c r="D167" i="4" s="1"/>
  <c r="E167" i="4"/>
  <c r="G167" i="4"/>
  <c r="H167" i="4" s="1"/>
  <c r="F167" i="4"/>
  <c r="C159" i="4"/>
  <c r="D159" i="4" s="1"/>
  <c r="E159" i="4"/>
  <c r="F159" i="4"/>
  <c r="G159" i="4"/>
  <c r="F151" i="4"/>
  <c r="E151" i="4"/>
  <c r="G151" i="4"/>
  <c r="H151" i="4" s="1"/>
  <c r="C151" i="4"/>
  <c r="D151" i="4" s="1"/>
  <c r="G143" i="4"/>
  <c r="H143" i="4" s="1"/>
  <c r="C143" i="4"/>
  <c r="F143" i="4"/>
  <c r="E143" i="4"/>
  <c r="C135" i="4"/>
  <c r="D135" i="4" s="1"/>
  <c r="F135" i="4"/>
  <c r="G135" i="4"/>
  <c r="H135" i="4" s="1"/>
  <c r="E135" i="4"/>
  <c r="C127" i="4"/>
  <c r="D127" i="4" s="1"/>
  <c r="G127" i="4"/>
  <c r="H127" i="4" s="1"/>
  <c r="E127" i="4"/>
  <c r="F127" i="4"/>
  <c r="F119" i="4"/>
  <c r="E119" i="4"/>
  <c r="G119" i="4"/>
  <c r="H119" i="4" s="1"/>
  <c r="C119" i="4"/>
  <c r="D119" i="4" s="1"/>
  <c r="F111" i="4"/>
  <c r="E111" i="4"/>
  <c r="G111" i="4"/>
  <c r="H111" i="4" s="1"/>
  <c r="C111" i="4"/>
  <c r="D111" i="4" s="1"/>
  <c r="G103" i="4"/>
  <c r="H103" i="4" s="1"/>
  <c r="F103" i="4"/>
  <c r="E103" i="4"/>
  <c r="C103" i="4"/>
  <c r="D103" i="4" s="1"/>
  <c r="C95" i="4"/>
  <c r="D95" i="4" s="1"/>
  <c r="G95" i="4"/>
  <c r="F95" i="4"/>
  <c r="E95" i="4"/>
  <c r="F87" i="4"/>
  <c r="G87" i="4"/>
  <c r="H87" i="4" s="1"/>
  <c r="C87" i="4"/>
  <c r="D87" i="4" s="1"/>
  <c r="E87" i="4"/>
  <c r="G79" i="4"/>
  <c r="H79" i="4" s="1"/>
  <c r="C79" i="4"/>
  <c r="F79" i="4"/>
  <c r="E79" i="4"/>
  <c r="F71" i="4"/>
  <c r="E71" i="4"/>
  <c r="C71" i="4"/>
  <c r="D71" i="4" s="1"/>
  <c r="G71" i="4"/>
  <c r="H71" i="4" s="1"/>
  <c r="G63" i="4"/>
  <c r="H63" i="4" s="1"/>
  <c r="F63" i="4"/>
  <c r="E63" i="4"/>
  <c r="C63" i="4"/>
  <c r="G55" i="4"/>
  <c r="H55" i="4" s="1"/>
  <c r="F55" i="4"/>
  <c r="E55" i="4"/>
  <c r="C55" i="4"/>
  <c r="G47" i="4"/>
  <c r="H47" i="4" s="1"/>
  <c r="F47" i="4"/>
  <c r="E47" i="4"/>
  <c r="C47" i="4"/>
  <c r="D47" i="4" s="1"/>
  <c r="F39" i="4"/>
  <c r="E39" i="4"/>
  <c r="C39" i="4"/>
  <c r="G39" i="4"/>
  <c r="H39" i="4" s="1"/>
  <c r="E31" i="4"/>
  <c r="G31" i="4"/>
  <c r="H31" i="4" s="1"/>
  <c r="F31" i="4"/>
  <c r="C31" i="4"/>
  <c r="D31" i="4" s="1"/>
  <c r="C23" i="4"/>
  <c r="G23" i="4"/>
  <c r="H23" i="4" s="1"/>
  <c r="F23" i="4"/>
  <c r="E23" i="4"/>
  <c r="K23" i="4" s="1"/>
  <c r="F190" i="4"/>
  <c r="E190" i="4"/>
  <c r="C190" i="4"/>
  <c r="G190" i="4"/>
  <c r="H190" i="4" s="1"/>
  <c r="C182" i="4"/>
  <c r="E182" i="4"/>
  <c r="F182" i="4"/>
  <c r="G182" i="4"/>
  <c r="H182" i="4" s="1"/>
  <c r="C174" i="4"/>
  <c r="D174" i="4" s="1"/>
  <c r="G174" i="4"/>
  <c r="H174" i="4" s="1"/>
  <c r="F174" i="4"/>
  <c r="E174" i="4"/>
  <c r="F166" i="4"/>
  <c r="E166" i="4"/>
  <c r="G166" i="4"/>
  <c r="H166" i="4" s="1"/>
  <c r="C166" i="4"/>
  <c r="G158" i="4"/>
  <c r="H158" i="4" s="1"/>
  <c r="F158" i="4"/>
  <c r="E158" i="4"/>
  <c r="C158" i="4"/>
  <c r="C150" i="4"/>
  <c r="D150" i="4" s="1"/>
  <c r="G150" i="4"/>
  <c r="H150" i="4" s="1"/>
  <c r="F150" i="4"/>
  <c r="E150" i="4"/>
  <c r="F142" i="4"/>
  <c r="E142" i="4"/>
  <c r="G142" i="4"/>
  <c r="H142" i="4" s="1"/>
  <c r="C142" i="4"/>
  <c r="G134" i="4"/>
  <c r="H134" i="4" s="1"/>
  <c r="F134" i="4"/>
  <c r="E134" i="4"/>
  <c r="C134" i="4"/>
  <c r="E126" i="4"/>
  <c r="C126" i="4"/>
  <c r="G126" i="4"/>
  <c r="H126" i="4" s="1"/>
  <c r="F126" i="4"/>
  <c r="C118" i="4"/>
  <c r="E118" i="4"/>
  <c r="G118" i="4"/>
  <c r="H118" i="4" s="1"/>
  <c r="F118" i="4"/>
  <c r="C110" i="4"/>
  <c r="D110" i="4" s="1"/>
  <c r="F110" i="4"/>
  <c r="E110" i="4"/>
  <c r="G110" i="4"/>
  <c r="H110" i="4" s="1"/>
  <c r="F102" i="4"/>
  <c r="E102" i="4"/>
  <c r="G102" i="4"/>
  <c r="H102" i="4" s="1"/>
  <c r="C102" i="4"/>
  <c r="G94" i="4"/>
  <c r="H94" i="4" s="1"/>
  <c r="E94" i="4"/>
  <c r="F94" i="4"/>
  <c r="C94" i="4"/>
  <c r="C86" i="4"/>
  <c r="G86" i="4"/>
  <c r="H86" i="4" s="1"/>
  <c r="F86" i="4"/>
  <c r="E86" i="4"/>
  <c r="E78" i="4"/>
  <c r="F78" i="4"/>
  <c r="C78" i="4"/>
  <c r="G78" i="4"/>
  <c r="H78" i="4" s="1"/>
  <c r="G70" i="4"/>
  <c r="H70" i="4" s="1"/>
  <c r="E70" i="4"/>
  <c r="F70" i="4"/>
  <c r="C70" i="4"/>
  <c r="C62" i="4"/>
  <c r="D62" i="4" s="1"/>
  <c r="G62" i="4"/>
  <c r="H62" i="4" s="1"/>
  <c r="E62" i="4"/>
  <c r="F62" i="4"/>
  <c r="C54" i="4"/>
  <c r="E54" i="4"/>
  <c r="G54" i="4"/>
  <c r="H54" i="4" s="1"/>
  <c r="F54" i="4"/>
  <c r="C46" i="4"/>
  <c r="D46" i="4" s="1"/>
  <c r="G46" i="4"/>
  <c r="H46" i="4" s="1"/>
  <c r="F46" i="4"/>
  <c r="E46" i="4"/>
  <c r="F38" i="4"/>
  <c r="E38" i="4"/>
  <c r="G38" i="4"/>
  <c r="H38" i="4" s="1"/>
  <c r="C38" i="4"/>
  <c r="E30" i="4"/>
  <c r="C30" i="4"/>
  <c r="G30" i="4"/>
  <c r="H30" i="4" s="1"/>
  <c r="F30" i="4"/>
  <c r="G22" i="4"/>
  <c r="H22" i="4" s="1"/>
  <c r="F22" i="4"/>
  <c r="E22" i="4"/>
  <c r="C22" i="4"/>
  <c r="E17" i="4"/>
  <c r="F17" i="4"/>
  <c r="C17" i="4"/>
  <c r="G17" i="4"/>
  <c r="H17" i="4" s="1"/>
  <c r="G189" i="4"/>
  <c r="H189" i="4" s="1"/>
  <c r="E189" i="4"/>
  <c r="C189" i="4"/>
  <c r="F189" i="4"/>
  <c r="E181" i="4"/>
  <c r="C181" i="4"/>
  <c r="F181" i="4"/>
  <c r="G181" i="4"/>
  <c r="H181" i="4" s="1"/>
  <c r="C173" i="4"/>
  <c r="G173" i="4"/>
  <c r="H173" i="4" s="1"/>
  <c r="F173" i="4"/>
  <c r="E173" i="4"/>
  <c r="C165" i="4"/>
  <c r="F165" i="4"/>
  <c r="E165" i="4"/>
  <c r="G165" i="4"/>
  <c r="H165" i="4" s="1"/>
  <c r="E157" i="4"/>
  <c r="G157" i="4"/>
  <c r="H157" i="4" s="1"/>
  <c r="F157" i="4"/>
  <c r="C157" i="4"/>
  <c r="C149" i="4"/>
  <c r="F149" i="4"/>
  <c r="E149" i="4"/>
  <c r="G149" i="4"/>
  <c r="H149" i="4" s="1"/>
  <c r="C141" i="4"/>
  <c r="G141" i="4"/>
  <c r="H141" i="4" s="1"/>
  <c r="F141" i="4"/>
  <c r="E141" i="4"/>
  <c r="E133" i="4"/>
  <c r="F133" i="4"/>
  <c r="C133" i="4"/>
  <c r="G133" i="4"/>
  <c r="H133" i="4" s="1"/>
  <c r="F125" i="4"/>
  <c r="E125" i="4"/>
  <c r="G125" i="4"/>
  <c r="H125" i="4" s="1"/>
  <c r="C125" i="4"/>
  <c r="G117" i="4"/>
  <c r="H117" i="4" s="1"/>
  <c r="F117" i="4"/>
  <c r="C117" i="4"/>
  <c r="E117" i="4"/>
  <c r="G109" i="4"/>
  <c r="H109" i="4" s="1"/>
  <c r="F109" i="4"/>
  <c r="E109" i="4"/>
  <c r="C109" i="4"/>
  <c r="C101" i="4"/>
  <c r="G101" i="4"/>
  <c r="H101" i="4" s="1"/>
  <c r="F101" i="4"/>
  <c r="E101" i="4"/>
  <c r="E93" i="4"/>
  <c r="G93" i="4"/>
  <c r="H93" i="4" s="1"/>
  <c r="F93" i="4"/>
  <c r="C93" i="4"/>
  <c r="G85" i="4"/>
  <c r="H85" i="4" s="1"/>
  <c r="E85" i="4"/>
  <c r="C85" i="4"/>
  <c r="F85" i="4"/>
  <c r="E77" i="4"/>
  <c r="G77" i="4"/>
  <c r="H77" i="4" s="1"/>
  <c r="F77" i="4"/>
  <c r="C77" i="4"/>
  <c r="E69" i="4"/>
  <c r="C69" i="4"/>
  <c r="G69" i="4"/>
  <c r="H69" i="4" s="1"/>
  <c r="F69" i="4"/>
  <c r="G61" i="4"/>
  <c r="H61" i="4" s="1"/>
  <c r="F61" i="4"/>
  <c r="C61" i="4"/>
  <c r="E61" i="4"/>
  <c r="G53" i="4"/>
  <c r="H53" i="4" s="1"/>
  <c r="F53" i="4"/>
  <c r="E53" i="4"/>
  <c r="C53" i="4"/>
  <c r="G45" i="4"/>
  <c r="H45" i="4" s="1"/>
  <c r="E45" i="4"/>
  <c r="C45" i="4"/>
  <c r="F45" i="4"/>
  <c r="G37" i="4"/>
  <c r="H37" i="4" s="1"/>
  <c r="F37" i="4"/>
  <c r="C37" i="4"/>
  <c r="E37" i="4"/>
  <c r="F29" i="4"/>
  <c r="E29" i="4"/>
  <c r="G29" i="4"/>
  <c r="H29" i="4" s="1"/>
  <c r="C29" i="4"/>
  <c r="E21" i="4"/>
  <c r="F21" i="4"/>
  <c r="C21" i="4"/>
  <c r="G21" i="4"/>
  <c r="H21" i="4" s="1"/>
  <c r="F194" i="4"/>
  <c r="E194" i="4"/>
  <c r="C194" i="4"/>
  <c r="G194" i="4"/>
  <c r="H194" i="4" s="1"/>
  <c r="G170" i="4"/>
  <c r="H170" i="4" s="1"/>
  <c r="F170" i="4"/>
  <c r="E170" i="4"/>
  <c r="C170" i="4"/>
  <c r="C138" i="4"/>
  <c r="D138" i="4" s="1"/>
  <c r="G138" i="4"/>
  <c r="H138" i="4" s="1"/>
  <c r="F138" i="4"/>
  <c r="E138" i="4"/>
  <c r="G114" i="4"/>
  <c r="H114" i="4" s="1"/>
  <c r="C114" i="4"/>
  <c r="F114" i="4"/>
  <c r="E114" i="4"/>
  <c r="E90" i="4"/>
  <c r="F90" i="4"/>
  <c r="C90" i="4"/>
  <c r="G90" i="4"/>
  <c r="H90" i="4" s="1"/>
  <c r="F66" i="4"/>
  <c r="C66" i="4"/>
  <c r="D66" i="4" s="1"/>
  <c r="G66" i="4"/>
  <c r="H66" i="4" s="1"/>
  <c r="E66" i="4"/>
  <c r="C50" i="4"/>
  <c r="G50" i="4"/>
  <c r="H50" i="4" s="1"/>
  <c r="F50" i="4"/>
  <c r="E50" i="4"/>
  <c r="F26" i="4"/>
  <c r="E26" i="4"/>
  <c r="C26" i="4"/>
  <c r="G26" i="4"/>
  <c r="H26" i="4" s="1"/>
  <c r="E177" i="4"/>
  <c r="C177" i="4"/>
  <c r="G177" i="4"/>
  <c r="H177" i="4" s="1"/>
  <c r="F177" i="4"/>
  <c r="C153" i="4"/>
  <c r="E153" i="4"/>
  <c r="F153" i="4"/>
  <c r="G153" i="4"/>
  <c r="H153" i="4" s="1"/>
  <c r="C121" i="4"/>
  <c r="G121" i="4"/>
  <c r="H121" i="4" s="1"/>
  <c r="E121" i="4"/>
  <c r="F121" i="4"/>
  <c r="G97" i="4"/>
  <c r="H97" i="4" s="1"/>
  <c r="F97" i="4"/>
  <c r="E97" i="4"/>
  <c r="C97" i="4"/>
  <c r="G73" i="4"/>
  <c r="H73" i="4" s="1"/>
  <c r="E73" i="4"/>
  <c r="C73" i="4"/>
  <c r="F73" i="4"/>
  <c r="G25" i="4"/>
  <c r="H25" i="4" s="1"/>
  <c r="F25" i="4"/>
  <c r="E25" i="4"/>
  <c r="C25" i="4"/>
  <c r="D25" i="4" s="1"/>
  <c r="C192" i="4"/>
  <c r="D192" i="4" s="1"/>
  <c r="F192" i="4"/>
  <c r="E192" i="4"/>
  <c r="G192" i="4"/>
  <c r="H192" i="4" s="1"/>
  <c r="E168" i="4"/>
  <c r="C168" i="4"/>
  <c r="D168" i="4" s="1"/>
  <c r="G168" i="4"/>
  <c r="H168" i="4" s="1"/>
  <c r="F168" i="4"/>
  <c r="C144" i="4"/>
  <c r="D144" i="4" s="1"/>
  <c r="G144" i="4"/>
  <c r="H144" i="4" s="1"/>
  <c r="F144" i="4"/>
  <c r="E144" i="4"/>
  <c r="F120" i="4"/>
  <c r="E120" i="4"/>
  <c r="C120" i="4"/>
  <c r="G120" i="4"/>
  <c r="H120" i="4" s="1"/>
  <c r="F96" i="4"/>
  <c r="E96" i="4"/>
  <c r="G96" i="4"/>
  <c r="H96" i="4" s="1"/>
  <c r="C96" i="4"/>
  <c r="D96" i="4" s="1"/>
  <c r="F72" i="4"/>
  <c r="E72" i="4"/>
  <c r="C72" i="4"/>
  <c r="D72" i="4" s="1"/>
  <c r="G72" i="4"/>
  <c r="H72" i="4" s="1"/>
  <c r="C48" i="4"/>
  <c r="D48" i="4" s="1"/>
  <c r="G48" i="4"/>
  <c r="H48" i="4" s="1"/>
  <c r="F48" i="4"/>
  <c r="E48" i="4"/>
  <c r="G24" i="4"/>
  <c r="H24" i="4" s="1"/>
  <c r="F24" i="4"/>
  <c r="C24" i="4"/>
  <c r="D24" i="4" s="1"/>
  <c r="E24" i="4"/>
  <c r="K24" i="4" s="1"/>
  <c r="G188" i="4"/>
  <c r="H188" i="4" s="1"/>
  <c r="F188" i="4"/>
  <c r="C188" i="4"/>
  <c r="E188" i="4"/>
  <c r="E180" i="4"/>
  <c r="G180" i="4"/>
  <c r="H180" i="4" s="1"/>
  <c r="F180" i="4"/>
  <c r="C180" i="4"/>
  <c r="F172" i="4"/>
  <c r="E172" i="4"/>
  <c r="G172" i="4"/>
  <c r="H172" i="4" s="1"/>
  <c r="C172" i="4"/>
  <c r="G164" i="4"/>
  <c r="H164" i="4" s="1"/>
  <c r="F164" i="4"/>
  <c r="E164" i="4"/>
  <c r="C164" i="4"/>
  <c r="F156" i="4"/>
  <c r="E156" i="4"/>
  <c r="C156" i="4"/>
  <c r="G156" i="4"/>
  <c r="H156" i="4" s="1"/>
  <c r="F148" i="4"/>
  <c r="E148" i="4"/>
  <c r="G148" i="4"/>
  <c r="H148" i="4" s="1"/>
  <c r="C148" i="4"/>
  <c r="G140" i="4"/>
  <c r="H140" i="4" s="1"/>
  <c r="F140" i="4"/>
  <c r="E140" i="4"/>
  <c r="C140" i="4"/>
  <c r="F132" i="4"/>
  <c r="E132" i="4"/>
  <c r="G132" i="4"/>
  <c r="H132" i="4" s="1"/>
  <c r="C132" i="4"/>
  <c r="C124" i="4"/>
  <c r="E124" i="4"/>
  <c r="F124" i="4"/>
  <c r="G124" i="4"/>
  <c r="H124" i="4" s="1"/>
  <c r="E116" i="4"/>
  <c r="C116" i="4"/>
  <c r="F116" i="4"/>
  <c r="G116" i="4"/>
  <c r="H116" i="4" s="1"/>
  <c r="F108" i="4"/>
  <c r="E108" i="4"/>
  <c r="G108" i="4"/>
  <c r="H108" i="4" s="1"/>
  <c r="C108" i="4"/>
  <c r="G100" i="4"/>
  <c r="H100" i="4" s="1"/>
  <c r="C100" i="4"/>
  <c r="F100" i="4"/>
  <c r="E100" i="4"/>
  <c r="G92" i="4"/>
  <c r="H92" i="4" s="1"/>
  <c r="F92" i="4"/>
  <c r="E92" i="4"/>
  <c r="C92" i="4"/>
  <c r="E84" i="4"/>
  <c r="C84" i="4"/>
  <c r="G84" i="4"/>
  <c r="H84" i="4" s="1"/>
  <c r="F84" i="4"/>
  <c r="G76" i="4"/>
  <c r="H76" i="4" s="1"/>
  <c r="C76" i="4"/>
  <c r="F76" i="4"/>
  <c r="E76" i="4"/>
  <c r="F68" i="4"/>
  <c r="E68" i="4"/>
  <c r="C68" i="4"/>
  <c r="G68" i="4"/>
  <c r="H68" i="4" s="1"/>
  <c r="F60" i="4"/>
  <c r="E60" i="4"/>
  <c r="G60" i="4"/>
  <c r="H60" i="4" s="1"/>
  <c r="C60" i="4"/>
  <c r="F52" i="4"/>
  <c r="E52" i="4"/>
  <c r="C52" i="4"/>
  <c r="G52" i="4"/>
  <c r="H52" i="4" s="1"/>
  <c r="E44" i="4"/>
  <c r="G44" i="4"/>
  <c r="H44" i="4" s="1"/>
  <c r="F44" i="4"/>
  <c r="C44" i="4"/>
  <c r="C36" i="4"/>
  <c r="G36" i="4"/>
  <c r="H36" i="4" s="1"/>
  <c r="F36" i="4"/>
  <c r="E36" i="4"/>
  <c r="C28" i="4"/>
  <c r="G28" i="4"/>
  <c r="H28" i="4" s="1"/>
  <c r="F28" i="4"/>
  <c r="E28" i="4"/>
  <c r="K28" i="4" s="1"/>
  <c r="F20" i="4"/>
  <c r="G20" i="4"/>
  <c r="H20" i="4" s="1"/>
  <c r="C20" i="4"/>
  <c r="E20" i="4"/>
  <c r="G178" i="4"/>
  <c r="H178" i="4" s="1"/>
  <c r="F178" i="4"/>
  <c r="E178" i="4"/>
  <c r="C178" i="4"/>
  <c r="E154" i="4"/>
  <c r="G154" i="4"/>
  <c r="H154" i="4" s="1"/>
  <c r="F154" i="4"/>
  <c r="C154" i="4"/>
  <c r="E130" i="4"/>
  <c r="C130" i="4"/>
  <c r="G130" i="4"/>
  <c r="H130" i="4" s="1"/>
  <c r="F130" i="4"/>
  <c r="C106" i="4"/>
  <c r="G106" i="4"/>
  <c r="H106" i="4" s="1"/>
  <c r="F106" i="4"/>
  <c r="E106" i="4"/>
  <c r="F82" i="4"/>
  <c r="E82" i="4"/>
  <c r="G82" i="4"/>
  <c r="H82" i="4" s="1"/>
  <c r="C82" i="4"/>
  <c r="F58" i="4"/>
  <c r="E58" i="4"/>
  <c r="C58" i="4"/>
  <c r="D58" i="4" s="1"/>
  <c r="G58" i="4"/>
  <c r="H58" i="4" s="1"/>
  <c r="G34" i="4"/>
  <c r="H34" i="4" s="1"/>
  <c r="F34" i="4"/>
  <c r="E34" i="4"/>
  <c r="C34" i="4"/>
  <c r="E18" i="4"/>
  <c r="C18" i="4"/>
  <c r="D18" i="4" s="1"/>
  <c r="G18" i="4"/>
  <c r="H18" i="4" s="1"/>
  <c r="F18" i="4"/>
  <c r="G193" i="4"/>
  <c r="H193" i="4" s="1"/>
  <c r="F193" i="4"/>
  <c r="E193" i="4"/>
  <c r="C193" i="4"/>
  <c r="F161" i="4"/>
  <c r="C161" i="4"/>
  <c r="G161" i="4"/>
  <c r="H161" i="4" s="1"/>
  <c r="E161" i="4"/>
  <c r="C137" i="4"/>
  <c r="E137" i="4"/>
  <c r="F137" i="4"/>
  <c r="G137" i="4"/>
  <c r="H137" i="4" s="1"/>
  <c r="E113" i="4"/>
  <c r="C113" i="4"/>
  <c r="G113" i="4"/>
  <c r="H113" i="4" s="1"/>
  <c r="F113" i="4"/>
  <c r="C89" i="4"/>
  <c r="G89" i="4"/>
  <c r="H89" i="4" s="1"/>
  <c r="F89" i="4"/>
  <c r="E89" i="4"/>
  <c r="F65" i="4"/>
  <c r="E65" i="4"/>
  <c r="G65" i="4"/>
  <c r="H65" i="4" s="1"/>
  <c r="C65" i="4"/>
  <c r="D65" i="4" s="1"/>
  <c r="C33" i="4"/>
  <c r="D33" i="4" s="1"/>
  <c r="F33" i="4"/>
  <c r="E33" i="4"/>
  <c r="G33" i="4"/>
  <c r="H33" i="4" s="1"/>
  <c r="F184" i="4"/>
  <c r="E184" i="4"/>
  <c r="G184" i="4"/>
  <c r="H184" i="4" s="1"/>
  <c r="C184" i="4"/>
  <c r="D184" i="4" s="1"/>
  <c r="F160" i="4"/>
  <c r="E160" i="4"/>
  <c r="G160" i="4"/>
  <c r="H160" i="4" s="1"/>
  <c r="C160" i="4"/>
  <c r="D160" i="4" s="1"/>
  <c r="G136" i="4"/>
  <c r="H136" i="4" s="1"/>
  <c r="F136" i="4"/>
  <c r="E136" i="4"/>
  <c r="C136" i="4"/>
  <c r="D136" i="4" s="1"/>
  <c r="C112" i="4"/>
  <c r="D112" i="4" s="1"/>
  <c r="E112" i="4"/>
  <c r="G112" i="4"/>
  <c r="H112" i="4" s="1"/>
  <c r="F112" i="4"/>
  <c r="G80" i="4"/>
  <c r="H80" i="4" s="1"/>
  <c r="F80" i="4"/>
  <c r="E80" i="4"/>
  <c r="C80" i="4"/>
  <c r="D80" i="4" s="1"/>
  <c r="F56" i="4"/>
  <c r="E56" i="4"/>
  <c r="C56" i="4"/>
  <c r="D56" i="4" s="1"/>
  <c r="G56" i="4"/>
  <c r="H56" i="4" s="1"/>
  <c r="F32" i="4"/>
  <c r="E32" i="4"/>
  <c r="C32" i="4"/>
  <c r="D32" i="4" s="1"/>
  <c r="G32" i="4"/>
  <c r="H32" i="4" s="1"/>
  <c r="F195" i="4"/>
  <c r="E195" i="4"/>
  <c r="G195" i="4"/>
  <c r="H195" i="4" s="1"/>
  <c r="C195" i="4"/>
  <c r="D195" i="4" s="1"/>
  <c r="E187" i="4"/>
  <c r="C187" i="4"/>
  <c r="G187" i="4"/>
  <c r="H187" i="4" s="1"/>
  <c r="F187" i="4"/>
  <c r="E179" i="4"/>
  <c r="C179" i="4"/>
  <c r="G179" i="4"/>
  <c r="H179" i="4" s="1"/>
  <c r="F179" i="4"/>
  <c r="C171" i="4"/>
  <c r="F171" i="4"/>
  <c r="E171" i="4"/>
  <c r="G171" i="4"/>
  <c r="H171" i="4" s="1"/>
  <c r="F163" i="4"/>
  <c r="E163" i="4"/>
  <c r="G163" i="4"/>
  <c r="H163" i="4" s="1"/>
  <c r="C163" i="4"/>
  <c r="D163" i="4" s="1"/>
  <c r="G155" i="4"/>
  <c r="H155" i="4" s="1"/>
  <c r="F155" i="4"/>
  <c r="C155" i="4"/>
  <c r="E155" i="4"/>
  <c r="C147" i="4"/>
  <c r="F147" i="4"/>
  <c r="E147" i="4"/>
  <c r="G147" i="4"/>
  <c r="H147" i="4" s="1"/>
  <c r="F139" i="4"/>
  <c r="E139" i="4"/>
  <c r="G139" i="4"/>
  <c r="H139" i="4" s="1"/>
  <c r="C139" i="4"/>
  <c r="G131" i="4"/>
  <c r="H131" i="4" s="1"/>
  <c r="F131" i="4"/>
  <c r="E131" i="4"/>
  <c r="C131" i="4"/>
  <c r="G123" i="4"/>
  <c r="H123" i="4" s="1"/>
  <c r="E123" i="4"/>
  <c r="C123" i="4"/>
  <c r="F123" i="4"/>
  <c r="G115" i="4"/>
  <c r="H115" i="4" s="1"/>
  <c r="F115" i="4"/>
  <c r="E115" i="4"/>
  <c r="C115" i="4"/>
  <c r="C107" i="4"/>
  <c r="G107" i="4"/>
  <c r="H107" i="4" s="1"/>
  <c r="F107" i="4"/>
  <c r="E107" i="4"/>
  <c r="F99" i="4"/>
  <c r="E99" i="4"/>
  <c r="G99" i="4"/>
  <c r="H99" i="4" s="1"/>
  <c r="C99" i="4"/>
  <c r="G91" i="4"/>
  <c r="H91" i="4" s="1"/>
  <c r="F91" i="4"/>
  <c r="E91" i="4"/>
  <c r="C91" i="4"/>
  <c r="E83" i="4"/>
  <c r="C83" i="4"/>
  <c r="F83" i="4"/>
  <c r="G83" i="4"/>
  <c r="H83" i="4" s="1"/>
  <c r="E75" i="4"/>
  <c r="G75" i="4"/>
  <c r="H75" i="4" s="1"/>
  <c r="F75" i="4"/>
  <c r="C75" i="4"/>
  <c r="G67" i="4"/>
  <c r="H67" i="4" s="1"/>
  <c r="C67" i="4"/>
  <c r="E67" i="4"/>
  <c r="F67" i="4"/>
  <c r="C59" i="4"/>
  <c r="D59" i="4" s="1"/>
  <c r="F59" i="4"/>
  <c r="G59" i="4"/>
  <c r="H59" i="4" s="1"/>
  <c r="E59" i="4"/>
  <c r="C51" i="4"/>
  <c r="G51" i="4"/>
  <c r="H51" i="4" s="1"/>
  <c r="F51" i="4"/>
  <c r="E51" i="4"/>
  <c r="C43" i="4"/>
  <c r="F43" i="4"/>
  <c r="E43" i="4"/>
  <c r="G43" i="4"/>
  <c r="H43" i="4" s="1"/>
  <c r="C35" i="4"/>
  <c r="G35" i="4"/>
  <c r="H35" i="4" s="1"/>
  <c r="F35" i="4"/>
  <c r="E35" i="4"/>
  <c r="E27" i="4"/>
  <c r="G27" i="4"/>
  <c r="H27" i="4" s="1"/>
  <c r="F27" i="4"/>
  <c r="C27" i="4"/>
  <c r="G19" i="4"/>
  <c r="H19" i="4" s="1"/>
  <c r="E19" i="4"/>
  <c r="C19" i="4"/>
  <c r="F19" i="4"/>
  <c r="M194" i="4"/>
  <c r="M162" i="4"/>
  <c r="M154" i="4"/>
  <c r="M146" i="4"/>
  <c r="M138" i="4"/>
  <c r="M130" i="4"/>
  <c r="M122" i="4"/>
  <c r="M114" i="4"/>
  <c r="M106" i="4"/>
  <c r="M98" i="4"/>
  <c r="M90" i="4"/>
  <c r="M82" i="4"/>
  <c r="M74" i="4"/>
  <c r="M66" i="4"/>
  <c r="M58" i="4"/>
  <c r="M50" i="4"/>
  <c r="M42" i="4"/>
  <c r="M34" i="4"/>
  <c r="M26" i="4"/>
  <c r="M18" i="4"/>
  <c r="M193" i="4"/>
  <c r="M185" i="4"/>
  <c r="M177" i="4"/>
  <c r="M169" i="4"/>
  <c r="M161" i="4"/>
  <c r="M153" i="4"/>
  <c r="M145" i="4"/>
  <c r="M137" i="4"/>
  <c r="M129" i="4"/>
  <c r="M121" i="4"/>
  <c r="M113" i="4"/>
  <c r="M105" i="4"/>
  <c r="M97" i="4"/>
  <c r="M89" i="4"/>
  <c r="M81" i="4"/>
  <c r="M73" i="4"/>
  <c r="M65" i="4"/>
  <c r="M57" i="4"/>
  <c r="M49" i="4"/>
  <c r="M41" i="4"/>
  <c r="M33" i="4"/>
  <c r="M25" i="4"/>
  <c r="M192" i="4"/>
  <c r="M152" i="4"/>
  <c r="M112" i="4"/>
  <c r="M88" i="4"/>
  <c r="M56" i="4"/>
  <c r="M24" i="4"/>
  <c r="M175" i="4"/>
  <c r="M151" i="4"/>
  <c r="M127" i="4"/>
  <c r="M103" i="4"/>
  <c r="M95" i="4"/>
  <c r="M71" i="4"/>
  <c r="M63" i="4"/>
  <c r="M55" i="4"/>
  <c r="M47" i="4"/>
  <c r="M39" i="4"/>
  <c r="M31" i="4"/>
  <c r="M23" i="4"/>
  <c r="M184" i="4"/>
  <c r="M144" i="4"/>
  <c r="M104" i="4"/>
  <c r="M80" i="4"/>
  <c r="M48" i="4"/>
  <c r="M183" i="4"/>
  <c r="M159" i="4"/>
  <c r="M135" i="4"/>
  <c r="M111" i="4"/>
  <c r="M79" i="4"/>
  <c r="M190" i="4"/>
  <c r="M182" i="4"/>
  <c r="M174" i="4"/>
  <c r="M166" i="4"/>
  <c r="M158" i="4"/>
  <c r="M150" i="4"/>
  <c r="M142" i="4"/>
  <c r="M134" i="4"/>
  <c r="M126" i="4"/>
  <c r="M118" i="4"/>
  <c r="M110" i="4"/>
  <c r="M102" i="4"/>
  <c r="M94" i="4"/>
  <c r="M86" i="4"/>
  <c r="M78" i="4"/>
  <c r="M70" i="4"/>
  <c r="M62" i="4"/>
  <c r="M54" i="4"/>
  <c r="M46" i="4"/>
  <c r="M38" i="4"/>
  <c r="M30" i="4"/>
  <c r="M22" i="4"/>
  <c r="M186" i="4"/>
  <c r="M176" i="4"/>
  <c r="M136" i="4"/>
  <c r="M96" i="4"/>
  <c r="M64" i="4"/>
  <c r="M40" i="4"/>
  <c r="M32" i="4"/>
  <c r="M191" i="4"/>
  <c r="M167" i="4"/>
  <c r="M143" i="4"/>
  <c r="M119" i="4"/>
  <c r="M87" i="4"/>
  <c r="M17" i="4"/>
  <c r="N17" i="4" s="1"/>
  <c r="O17" i="4" s="1"/>
  <c r="M189" i="4"/>
  <c r="M181" i="4"/>
  <c r="M173" i="4"/>
  <c r="M165" i="4"/>
  <c r="M157" i="4"/>
  <c r="M149" i="4"/>
  <c r="M141" i="4"/>
  <c r="M133" i="4"/>
  <c r="M125" i="4"/>
  <c r="M117" i="4"/>
  <c r="M109" i="4"/>
  <c r="M101" i="4"/>
  <c r="M93" i="4"/>
  <c r="M85" i="4"/>
  <c r="M77" i="4"/>
  <c r="M69" i="4"/>
  <c r="M61" i="4"/>
  <c r="M53" i="4"/>
  <c r="M45" i="4"/>
  <c r="M37" i="4"/>
  <c r="M29" i="4"/>
  <c r="M21" i="4"/>
  <c r="M178" i="4"/>
  <c r="M168" i="4"/>
  <c r="M120" i="4"/>
  <c r="M196" i="4"/>
  <c r="M180" i="4"/>
  <c r="M164" i="4"/>
  <c r="M148" i="4"/>
  <c r="M132" i="4"/>
  <c r="M116" i="4"/>
  <c r="M100" i="4"/>
  <c r="M84" i="4"/>
  <c r="M76" i="4"/>
  <c r="M60" i="4"/>
  <c r="M52" i="4"/>
  <c r="M44" i="4"/>
  <c r="M36" i="4"/>
  <c r="M28" i="4"/>
  <c r="M20" i="4"/>
  <c r="M170" i="4"/>
  <c r="M160" i="4"/>
  <c r="M128" i="4"/>
  <c r="M72" i="4"/>
  <c r="M188" i="4"/>
  <c r="M172" i="4"/>
  <c r="M156" i="4"/>
  <c r="M140" i="4"/>
  <c r="M124" i="4"/>
  <c r="M108" i="4"/>
  <c r="M92" i="4"/>
  <c r="M68" i="4"/>
  <c r="M195" i="4"/>
  <c r="M187" i="4"/>
  <c r="M179" i="4"/>
  <c r="M171" i="4"/>
  <c r="M163" i="4"/>
  <c r="M155" i="4"/>
  <c r="M147" i="4"/>
  <c r="M139" i="4"/>
  <c r="M131" i="4"/>
  <c r="M123" i="4"/>
  <c r="M115" i="4"/>
  <c r="M107" i="4"/>
  <c r="M99" i="4"/>
  <c r="M91" i="4"/>
  <c r="M83" i="4"/>
  <c r="M75" i="4"/>
  <c r="M67" i="4"/>
  <c r="M59" i="4"/>
  <c r="M51" i="4"/>
  <c r="M43" i="4"/>
  <c r="M35" i="4"/>
  <c r="M27" i="4"/>
  <c r="M19" i="4"/>
  <c r="K106" i="4" l="1"/>
  <c r="K38" i="4"/>
  <c r="K32" i="4"/>
  <c r="K19" i="4"/>
  <c r="C9" i="4"/>
  <c r="K26" i="4"/>
  <c r="K18" i="4"/>
  <c r="K17" i="4"/>
  <c r="K6" i="4"/>
  <c r="D17" i="4"/>
  <c r="I17" i="4" s="1"/>
  <c r="K4" i="4"/>
  <c r="L6" i="4"/>
  <c r="I163" i="4"/>
  <c r="I195" i="4"/>
  <c r="I32" i="4"/>
  <c r="I80" i="4"/>
  <c r="I136" i="4"/>
  <c r="I184" i="4"/>
  <c r="I65" i="4"/>
  <c r="I25" i="4"/>
  <c r="I57" i="4"/>
  <c r="I71" i="4"/>
  <c r="I49" i="4"/>
  <c r="N188" i="4"/>
  <c r="O188" i="4" s="1"/>
  <c r="I56" i="4"/>
  <c r="I192" i="4"/>
  <c r="I128" i="4"/>
  <c r="D115" i="4"/>
  <c r="I115" i="4" s="1"/>
  <c r="D82" i="4"/>
  <c r="I82" i="4" s="1"/>
  <c r="D44" i="4"/>
  <c r="I44" i="4" s="1"/>
  <c r="D172" i="4"/>
  <c r="I172" i="4" s="1"/>
  <c r="D170" i="4"/>
  <c r="I170" i="4" s="1"/>
  <c r="D63" i="4"/>
  <c r="I63" i="4" s="1"/>
  <c r="H159" i="4"/>
  <c r="I159" i="4" s="1"/>
  <c r="D64" i="4"/>
  <c r="I64" i="4" s="1"/>
  <c r="I160" i="4"/>
  <c r="D188" i="4"/>
  <c r="I188" i="4" s="1"/>
  <c r="I168" i="4"/>
  <c r="D26" i="4"/>
  <c r="I26" i="4" s="1"/>
  <c r="D21" i="4"/>
  <c r="I21" i="4" s="1"/>
  <c r="D85" i="4"/>
  <c r="I85" i="4" s="1"/>
  <c r="D133" i="4"/>
  <c r="I133" i="4" s="1"/>
  <c r="D190" i="4"/>
  <c r="I190" i="4" s="1"/>
  <c r="I111" i="4"/>
  <c r="D175" i="4"/>
  <c r="I175" i="4" s="1"/>
  <c r="I185" i="4"/>
  <c r="D179" i="4"/>
  <c r="I179" i="4" s="1"/>
  <c r="D76" i="4"/>
  <c r="I76" i="4" s="1"/>
  <c r="I62" i="4"/>
  <c r="H95" i="4"/>
  <c r="I95" i="4" s="1"/>
  <c r="D35" i="4"/>
  <c r="I35" i="4" s="1"/>
  <c r="D89" i="4"/>
  <c r="I89" i="4" s="1"/>
  <c r="D28" i="4"/>
  <c r="I28" i="4" s="1"/>
  <c r="D124" i="4"/>
  <c r="I124" i="4" s="1"/>
  <c r="I46" i="4"/>
  <c r="I74" i="4"/>
  <c r="D75" i="4"/>
  <c r="I75" i="4" s="1"/>
  <c r="D148" i="4"/>
  <c r="I148" i="4" s="1"/>
  <c r="I196" i="4"/>
  <c r="D77" i="4"/>
  <c r="I77" i="4" s="1"/>
  <c r="D125" i="4"/>
  <c r="I125" i="4" s="1"/>
  <c r="D134" i="4"/>
  <c r="I134" i="4" s="1"/>
  <c r="D123" i="4"/>
  <c r="I123" i="4" s="1"/>
  <c r="D155" i="4"/>
  <c r="I155" i="4" s="1"/>
  <c r="I58" i="4"/>
  <c r="D20" i="4"/>
  <c r="I20" i="4" s="1"/>
  <c r="D52" i="4"/>
  <c r="I52" i="4" s="1"/>
  <c r="D68" i="4"/>
  <c r="I68" i="4" s="1"/>
  <c r="I96" i="4"/>
  <c r="D73" i="4"/>
  <c r="I73" i="4" s="1"/>
  <c r="D90" i="4"/>
  <c r="I90" i="4" s="1"/>
  <c r="D194" i="4"/>
  <c r="I194" i="4" s="1"/>
  <c r="D45" i="4"/>
  <c r="I45" i="4" s="1"/>
  <c r="D61" i="4"/>
  <c r="I61" i="4" s="1"/>
  <c r="D189" i="4"/>
  <c r="I189" i="4" s="1"/>
  <c r="I150" i="4"/>
  <c r="D39" i="4"/>
  <c r="I39" i="4" s="1"/>
  <c r="I119" i="4"/>
  <c r="I135" i="4"/>
  <c r="I151" i="4"/>
  <c r="I167" i="4"/>
  <c r="D98" i="4"/>
  <c r="I98" i="4" s="1"/>
  <c r="D99" i="4"/>
  <c r="I99" i="4" s="1"/>
  <c r="D131" i="4"/>
  <c r="I131" i="4" s="1"/>
  <c r="D34" i="4"/>
  <c r="I34" i="4" s="1"/>
  <c r="D92" i="4"/>
  <c r="I92" i="4" s="1"/>
  <c r="D158" i="4"/>
  <c r="I158" i="4" s="1"/>
  <c r="D152" i="4"/>
  <c r="I152" i="4" s="1"/>
  <c r="D105" i="4"/>
  <c r="I105" i="4" s="1"/>
  <c r="D162" i="4"/>
  <c r="I162" i="4" s="1"/>
  <c r="I112" i="4"/>
  <c r="I72" i="4"/>
  <c r="D37" i="4"/>
  <c r="I37" i="4" s="1"/>
  <c r="D78" i="4"/>
  <c r="I78" i="4" s="1"/>
  <c r="I104" i="4"/>
  <c r="D67" i="4"/>
  <c r="I67" i="4" s="1"/>
  <c r="D130" i="4"/>
  <c r="I130" i="4" s="1"/>
  <c r="D114" i="4"/>
  <c r="I114" i="4" s="1"/>
  <c r="D181" i="4"/>
  <c r="I181" i="4" s="1"/>
  <c r="D126" i="4"/>
  <c r="I126" i="4" s="1"/>
  <c r="I127" i="4"/>
  <c r="I41" i="4"/>
  <c r="D137" i="4"/>
  <c r="I137" i="4" s="1"/>
  <c r="D153" i="4"/>
  <c r="I153" i="4" s="1"/>
  <c r="D101" i="4"/>
  <c r="I101" i="4" s="1"/>
  <c r="D149" i="4"/>
  <c r="I149" i="4" s="1"/>
  <c r="I47" i="4"/>
  <c r="H191" i="4"/>
  <c r="I191" i="4" s="1"/>
  <c r="D27" i="4"/>
  <c r="I27" i="4" s="1"/>
  <c r="D91" i="4"/>
  <c r="I91" i="4" s="1"/>
  <c r="D154" i="4"/>
  <c r="I154" i="4" s="1"/>
  <c r="D164" i="4"/>
  <c r="I164" i="4" s="1"/>
  <c r="D93" i="4"/>
  <c r="I93" i="4" s="1"/>
  <c r="D157" i="4"/>
  <c r="I157" i="4" s="1"/>
  <c r="D22" i="4"/>
  <c r="I22" i="4" s="1"/>
  <c r="D70" i="4"/>
  <c r="I70" i="4" s="1"/>
  <c r="D55" i="4"/>
  <c r="I55" i="4" s="1"/>
  <c r="D187" i="4"/>
  <c r="I187" i="4" s="1"/>
  <c r="D113" i="4"/>
  <c r="I113" i="4" s="1"/>
  <c r="D161" i="4"/>
  <c r="I161" i="4" s="1"/>
  <c r="I18" i="4"/>
  <c r="D84" i="4"/>
  <c r="I84" i="4" s="1"/>
  <c r="D100" i="4"/>
  <c r="I100" i="4" s="1"/>
  <c r="D116" i="4"/>
  <c r="I116" i="4" s="1"/>
  <c r="I48" i="4"/>
  <c r="D177" i="4"/>
  <c r="I177" i="4" s="1"/>
  <c r="I87" i="4"/>
  <c r="D81" i="4"/>
  <c r="I81" i="4" s="1"/>
  <c r="D129" i="4"/>
  <c r="I129" i="4" s="1"/>
  <c r="D169" i="4"/>
  <c r="I169" i="4" s="1"/>
  <c r="D193" i="4"/>
  <c r="I193" i="4" s="1"/>
  <c r="D178" i="4"/>
  <c r="I178" i="4" s="1"/>
  <c r="D60" i="4"/>
  <c r="I60" i="4" s="1"/>
  <c r="D108" i="4"/>
  <c r="I108" i="4" s="1"/>
  <c r="D140" i="4"/>
  <c r="I140" i="4" s="1"/>
  <c r="D97" i="4"/>
  <c r="I97" i="4" s="1"/>
  <c r="D53" i="4"/>
  <c r="I53" i="4" s="1"/>
  <c r="D94" i="4"/>
  <c r="I94" i="4" s="1"/>
  <c r="D142" i="4"/>
  <c r="I142" i="4" s="1"/>
  <c r="D145" i="4"/>
  <c r="I145" i="4" s="1"/>
  <c r="D19" i="4"/>
  <c r="I19" i="4" s="1"/>
  <c r="D156" i="4"/>
  <c r="I156" i="4" s="1"/>
  <c r="D120" i="4"/>
  <c r="I120" i="4" s="1"/>
  <c r="D117" i="4"/>
  <c r="I117" i="4" s="1"/>
  <c r="I174" i="4"/>
  <c r="D122" i="4"/>
  <c r="I122" i="4" s="1"/>
  <c r="D83" i="4"/>
  <c r="I83" i="4" s="1"/>
  <c r="I66" i="4"/>
  <c r="D69" i="4"/>
  <c r="I69" i="4" s="1"/>
  <c r="D30" i="4"/>
  <c r="I30" i="4" s="1"/>
  <c r="I110" i="4"/>
  <c r="I31" i="4"/>
  <c r="D79" i="4"/>
  <c r="I79" i="4" s="1"/>
  <c r="D143" i="4"/>
  <c r="I143" i="4" s="1"/>
  <c r="D51" i="4"/>
  <c r="I51" i="4" s="1"/>
  <c r="D147" i="4"/>
  <c r="I147" i="4" s="1"/>
  <c r="I33" i="4"/>
  <c r="I24" i="4"/>
  <c r="D165" i="4"/>
  <c r="I165" i="4" s="1"/>
  <c r="D139" i="4"/>
  <c r="I139" i="4" s="1"/>
  <c r="D132" i="4"/>
  <c r="I132" i="4" s="1"/>
  <c r="D180" i="4"/>
  <c r="I180" i="4" s="1"/>
  <c r="D29" i="4"/>
  <c r="I29" i="4" s="1"/>
  <c r="D109" i="4"/>
  <c r="I109" i="4" s="1"/>
  <c r="D38" i="4"/>
  <c r="I38" i="4" s="1"/>
  <c r="D102" i="4"/>
  <c r="I102" i="4" s="1"/>
  <c r="D166" i="4"/>
  <c r="I166" i="4" s="1"/>
  <c r="D42" i="4"/>
  <c r="I42" i="4" s="1"/>
  <c r="D146" i="4"/>
  <c r="I146" i="4" s="1"/>
  <c r="D43" i="4"/>
  <c r="I43" i="4" s="1"/>
  <c r="I59" i="4"/>
  <c r="D107" i="4"/>
  <c r="I107" i="4" s="1"/>
  <c r="D171" i="4"/>
  <c r="I171" i="4" s="1"/>
  <c r="D106" i="4"/>
  <c r="I106" i="4" s="1"/>
  <c r="D36" i="4"/>
  <c r="I36" i="4" s="1"/>
  <c r="I144" i="4"/>
  <c r="D121" i="4"/>
  <c r="I121" i="4" s="1"/>
  <c r="D50" i="4"/>
  <c r="I50" i="4" s="1"/>
  <c r="I138" i="4"/>
  <c r="D141" i="4"/>
  <c r="I141" i="4" s="1"/>
  <c r="D173" i="4"/>
  <c r="I173" i="4" s="1"/>
  <c r="D54" i="4"/>
  <c r="I54" i="4" s="1"/>
  <c r="D86" i="4"/>
  <c r="I86" i="4" s="1"/>
  <c r="D118" i="4"/>
  <c r="I118" i="4" s="1"/>
  <c r="D182" i="4"/>
  <c r="I182" i="4" s="1"/>
  <c r="D23" i="4"/>
  <c r="I23" i="4" s="1"/>
  <c r="I103" i="4"/>
  <c r="I183" i="4"/>
  <c r="I40" i="4"/>
  <c r="D88" i="4"/>
  <c r="I88" i="4" s="1"/>
  <c r="I176" i="4"/>
  <c r="D186" i="4"/>
  <c r="I186" i="4" s="1"/>
  <c r="N187" i="4"/>
  <c r="O187" i="4" s="1"/>
  <c r="N59" i="4"/>
  <c r="O59" i="4" s="1"/>
  <c r="N123" i="4"/>
  <c r="O123" i="4" s="1"/>
  <c r="N27" i="4"/>
  <c r="O27" i="4" s="1"/>
  <c r="N195" i="4"/>
  <c r="O195" i="4" s="1"/>
  <c r="N170" i="4"/>
  <c r="O170" i="4" s="1"/>
  <c r="N92" i="4"/>
  <c r="O92" i="4" s="1"/>
  <c r="N108" i="4"/>
  <c r="O108" i="4" s="1"/>
  <c r="N91" i="4"/>
  <c r="O91" i="4" s="1"/>
  <c r="N155" i="4"/>
  <c r="O155" i="4" s="1"/>
  <c r="N172" i="4"/>
  <c r="O172" i="4" s="1"/>
  <c r="N124" i="4"/>
  <c r="O124" i="4" s="1"/>
  <c r="N160" i="4"/>
  <c r="O160" i="4" s="1"/>
  <c r="N43" i="4"/>
  <c r="O43" i="4" s="1"/>
  <c r="N75" i="4"/>
  <c r="O75" i="4" s="1"/>
  <c r="N107" i="4"/>
  <c r="O107" i="4" s="1"/>
  <c r="N139" i="4"/>
  <c r="O139" i="4" s="1"/>
  <c r="N171" i="4"/>
  <c r="O171" i="4" s="1"/>
  <c r="N68" i="4"/>
  <c r="O68" i="4" s="1"/>
  <c r="N140" i="4"/>
  <c r="O140" i="4" s="1"/>
  <c r="N128" i="4"/>
  <c r="O128" i="4" s="1"/>
  <c r="N51" i="4"/>
  <c r="O51" i="4" s="1"/>
  <c r="N83" i="4"/>
  <c r="O83" i="4" s="1"/>
  <c r="N115" i="4"/>
  <c r="O115" i="4" s="1"/>
  <c r="N147" i="4"/>
  <c r="O147" i="4" s="1"/>
  <c r="N179" i="4"/>
  <c r="O179" i="4" s="1"/>
  <c r="N156" i="4"/>
  <c r="O156" i="4" s="1"/>
  <c r="N35" i="4"/>
  <c r="O35" i="4" s="1"/>
  <c r="N67" i="4"/>
  <c r="O67" i="4" s="1"/>
  <c r="N99" i="4"/>
  <c r="O99" i="4" s="1"/>
  <c r="N131" i="4"/>
  <c r="O131" i="4" s="1"/>
  <c r="N163" i="4"/>
  <c r="O163" i="4" s="1"/>
  <c r="N165" i="4"/>
  <c r="O165" i="4" s="1"/>
  <c r="N52" i="4"/>
  <c r="O52" i="4" s="1"/>
  <c r="N100" i="4"/>
  <c r="O100" i="4" s="1"/>
  <c r="N164" i="4"/>
  <c r="O164" i="4" s="1"/>
  <c r="N168" i="4"/>
  <c r="O168" i="4" s="1"/>
  <c r="N87" i="4"/>
  <c r="O87" i="4" s="1"/>
  <c r="N191" i="4"/>
  <c r="O191" i="4" s="1"/>
  <c r="N96" i="4"/>
  <c r="O96" i="4" s="1"/>
  <c r="N22" i="4"/>
  <c r="O22" i="4" s="1"/>
  <c r="N54" i="4"/>
  <c r="O54" i="4" s="1"/>
  <c r="N86" i="4"/>
  <c r="O86" i="4" s="1"/>
  <c r="N118" i="4"/>
  <c r="O118" i="4" s="1"/>
  <c r="N150" i="4"/>
  <c r="O150" i="4" s="1"/>
  <c r="N182" i="4"/>
  <c r="O182" i="4" s="1"/>
  <c r="N135" i="4"/>
  <c r="O135" i="4" s="1"/>
  <c r="N80" i="4"/>
  <c r="O80" i="4" s="1"/>
  <c r="N23" i="4"/>
  <c r="O23" i="4" s="1"/>
  <c r="N55" i="4"/>
  <c r="O55" i="4" s="1"/>
  <c r="N103" i="4"/>
  <c r="O103" i="4" s="1"/>
  <c r="N24" i="4"/>
  <c r="O24" i="4" s="1"/>
  <c r="N152" i="4"/>
  <c r="O152" i="4" s="1"/>
  <c r="N41" i="4"/>
  <c r="O41" i="4" s="1"/>
  <c r="N73" i="4"/>
  <c r="O73" i="4" s="1"/>
  <c r="N105" i="4"/>
  <c r="O105" i="4" s="1"/>
  <c r="N137" i="4"/>
  <c r="O137" i="4" s="1"/>
  <c r="N169" i="4"/>
  <c r="O169" i="4" s="1"/>
  <c r="N18" i="4"/>
  <c r="O18" i="4" s="1"/>
  <c r="N50" i="4"/>
  <c r="O50" i="4" s="1"/>
  <c r="N82" i="4"/>
  <c r="O82" i="4" s="1"/>
  <c r="N114" i="4"/>
  <c r="O114" i="4" s="1"/>
  <c r="N146" i="4"/>
  <c r="O146" i="4" s="1"/>
  <c r="N72" i="4"/>
  <c r="O72" i="4" s="1"/>
  <c r="N45" i="4"/>
  <c r="O45" i="4" s="1"/>
  <c r="N77" i="4"/>
  <c r="O77" i="4" s="1"/>
  <c r="N109" i="4"/>
  <c r="O109" i="4" s="1"/>
  <c r="N141" i="4"/>
  <c r="O141" i="4" s="1"/>
  <c r="N173" i="4"/>
  <c r="O173" i="4" s="1"/>
  <c r="N20" i="4"/>
  <c r="O20" i="4" s="1"/>
  <c r="N28" i="4"/>
  <c r="O28" i="4" s="1"/>
  <c r="N60" i="4"/>
  <c r="O60" i="4" s="1"/>
  <c r="N116" i="4"/>
  <c r="O116" i="4" s="1"/>
  <c r="N180" i="4"/>
  <c r="O180" i="4" s="1"/>
  <c r="N178" i="4"/>
  <c r="O178" i="4" s="1"/>
  <c r="N119" i="4"/>
  <c r="O119" i="4" s="1"/>
  <c r="N32" i="4"/>
  <c r="O32" i="4" s="1"/>
  <c r="N136" i="4"/>
  <c r="O136" i="4" s="1"/>
  <c r="N30" i="4"/>
  <c r="O30" i="4" s="1"/>
  <c r="N62" i="4"/>
  <c r="O62" i="4" s="1"/>
  <c r="N94" i="4"/>
  <c r="O94" i="4" s="1"/>
  <c r="N126" i="4"/>
  <c r="O126" i="4" s="1"/>
  <c r="N158" i="4"/>
  <c r="O158" i="4" s="1"/>
  <c r="N190" i="4"/>
  <c r="O190" i="4" s="1"/>
  <c r="N159" i="4"/>
  <c r="O159" i="4" s="1"/>
  <c r="N104" i="4"/>
  <c r="O104" i="4" s="1"/>
  <c r="N31" i="4"/>
  <c r="O31" i="4" s="1"/>
  <c r="N63" i="4"/>
  <c r="O63" i="4" s="1"/>
  <c r="N127" i="4"/>
  <c r="O127" i="4" s="1"/>
  <c r="N56" i="4"/>
  <c r="O56" i="4" s="1"/>
  <c r="N192" i="4"/>
  <c r="O192" i="4" s="1"/>
  <c r="N49" i="4"/>
  <c r="O49" i="4" s="1"/>
  <c r="N81" i="4"/>
  <c r="O81" i="4" s="1"/>
  <c r="N113" i="4"/>
  <c r="O113" i="4" s="1"/>
  <c r="N145" i="4"/>
  <c r="O145" i="4" s="1"/>
  <c r="N177" i="4"/>
  <c r="O177" i="4" s="1"/>
  <c r="N26" i="4"/>
  <c r="O26" i="4" s="1"/>
  <c r="N58" i="4"/>
  <c r="O58" i="4" s="1"/>
  <c r="N90" i="4"/>
  <c r="O90" i="4" s="1"/>
  <c r="N122" i="4"/>
  <c r="O122" i="4" s="1"/>
  <c r="N154" i="4"/>
  <c r="O154" i="4" s="1"/>
  <c r="N53" i="4"/>
  <c r="O53" i="4" s="1"/>
  <c r="N85" i="4"/>
  <c r="O85" i="4" s="1"/>
  <c r="N117" i="4"/>
  <c r="O117" i="4" s="1"/>
  <c r="N149" i="4"/>
  <c r="O149" i="4" s="1"/>
  <c r="N181" i="4"/>
  <c r="O181" i="4" s="1"/>
  <c r="N19" i="4"/>
  <c r="O19" i="4" s="1"/>
  <c r="N36" i="4"/>
  <c r="O36" i="4" s="1"/>
  <c r="N76" i="4"/>
  <c r="O76" i="4" s="1"/>
  <c r="N132" i="4"/>
  <c r="O132" i="4" s="1"/>
  <c r="N196" i="4"/>
  <c r="O196" i="4" s="1"/>
  <c r="N143" i="4"/>
  <c r="O143" i="4" s="1"/>
  <c r="N40" i="4"/>
  <c r="O40" i="4" s="1"/>
  <c r="N176" i="4"/>
  <c r="O176" i="4" s="1"/>
  <c r="N38" i="4"/>
  <c r="O38" i="4" s="1"/>
  <c r="N70" i="4"/>
  <c r="O70" i="4" s="1"/>
  <c r="N102" i="4"/>
  <c r="O102" i="4" s="1"/>
  <c r="N134" i="4"/>
  <c r="O134" i="4" s="1"/>
  <c r="N166" i="4"/>
  <c r="O166" i="4" s="1"/>
  <c r="N79" i="4"/>
  <c r="O79" i="4" s="1"/>
  <c r="N183" i="4"/>
  <c r="O183" i="4" s="1"/>
  <c r="N144" i="4"/>
  <c r="O144" i="4" s="1"/>
  <c r="N39" i="4"/>
  <c r="O39" i="4" s="1"/>
  <c r="N71" i="4"/>
  <c r="O71" i="4" s="1"/>
  <c r="N151" i="4"/>
  <c r="O151" i="4" s="1"/>
  <c r="N88" i="4"/>
  <c r="O88" i="4" s="1"/>
  <c r="N25" i="4"/>
  <c r="O25" i="4" s="1"/>
  <c r="N57" i="4"/>
  <c r="O57" i="4" s="1"/>
  <c r="N89" i="4"/>
  <c r="O89" i="4" s="1"/>
  <c r="N121" i="4"/>
  <c r="O121" i="4" s="1"/>
  <c r="N153" i="4"/>
  <c r="O153" i="4" s="1"/>
  <c r="N185" i="4"/>
  <c r="O185" i="4" s="1"/>
  <c r="N34" i="4"/>
  <c r="O34" i="4" s="1"/>
  <c r="N66" i="4"/>
  <c r="O66" i="4" s="1"/>
  <c r="N98" i="4"/>
  <c r="O98" i="4" s="1"/>
  <c r="N130" i="4"/>
  <c r="O130" i="4" s="1"/>
  <c r="N162" i="4"/>
  <c r="O162" i="4" s="1"/>
  <c r="N29" i="4"/>
  <c r="O29" i="4" s="1"/>
  <c r="N61" i="4"/>
  <c r="O61" i="4" s="1"/>
  <c r="N93" i="4"/>
  <c r="O93" i="4" s="1"/>
  <c r="N125" i="4"/>
  <c r="O125" i="4" s="1"/>
  <c r="N157" i="4"/>
  <c r="O157" i="4" s="1"/>
  <c r="N189" i="4"/>
  <c r="O189" i="4" s="1"/>
  <c r="N44" i="4"/>
  <c r="O44" i="4" s="1"/>
  <c r="N84" i="4"/>
  <c r="O84" i="4" s="1"/>
  <c r="N148" i="4"/>
  <c r="O148" i="4" s="1"/>
  <c r="N120" i="4"/>
  <c r="O120" i="4" s="1"/>
  <c r="N167" i="4"/>
  <c r="O167" i="4" s="1"/>
  <c r="N64" i="4"/>
  <c r="O64" i="4" s="1"/>
  <c r="N186" i="4"/>
  <c r="O186" i="4" s="1"/>
  <c r="N46" i="4"/>
  <c r="O46" i="4" s="1"/>
  <c r="N78" i="4"/>
  <c r="O78" i="4" s="1"/>
  <c r="N110" i="4"/>
  <c r="O110" i="4" s="1"/>
  <c r="N142" i="4"/>
  <c r="O142" i="4" s="1"/>
  <c r="N174" i="4"/>
  <c r="O174" i="4" s="1"/>
  <c r="N111" i="4"/>
  <c r="O111" i="4" s="1"/>
  <c r="N48" i="4"/>
  <c r="O48" i="4" s="1"/>
  <c r="N184" i="4"/>
  <c r="O184" i="4" s="1"/>
  <c r="N47" i="4"/>
  <c r="O47" i="4" s="1"/>
  <c r="N95" i="4"/>
  <c r="O95" i="4" s="1"/>
  <c r="N175" i="4"/>
  <c r="O175" i="4" s="1"/>
  <c r="N112" i="4"/>
  <c r="O112" i="4" s="1"/>
  <c r="N33" i="4"/>
  <c r="O33" i="4" s="1"/>
  <c r="N65" i="4"/>
  <c r="O65" i="4" s="1"/>
  <c r="N97" i="4"/>
  <c r="O97" i="4" s="1"/>
  <c r="N129" i="4"/>
  <c r="O129" i="4" s="1"/>
  <c r="N161" i="4"/>
  <c r="O161" i="4" s="1"/>
  <c r="N193" i="4"/>
  <c r="O193" i="4" s="1"/>
  <c r="N42" i="4"/>
  <c r="O42" i="4" s="1"/>
  <c r="N74" i="4"/>
  <c r="O74" i="4" s="1"/>
  <c r="N106" i="4"/>
  <c r="O106" i="4" s="1"/>
  <c r="N138" i="4"/>
  <c r="O138" i="4" s="1"/>
  <c r="N194" i="4"/>
  <c r="O194" i="4" s="1"/>
  <c r="N37" i="4"/>
  <c r="O37" i="4" s="1"/>
  <c r="N69" i="4"/>
  <c r="O69" i="4" s="1"/>
  <c r="N101" i="4"/>
  <c r="O101" i="4" s="1"/>
  <c r="N133" i="4"/>
  <c r="O133" i="4" s="1"/>
  <c r="N21" i="4"/>
  <c r="O21" i="4" s="1"/>
  <c r="L7" i="4" l="1"/>
</calcChain>
</file>

<file path=xl/sharedStrings.xml><?xml version="1.0" encoding="utf-8"?>
<sst xmlns="http://schemas.openxmlformats.org/spreadsheetml/2006/main" count="38" uniqueCount="37">
  <si>
    <t>Mes</t>
  </si>
  <si>
    <t>CAfac_20</t>
  </si>
  <si>
    <t>SVratio_20</t>
  </si>
  <si>
    <t>SDratio_20</t>
  </si>
  <si>
    <t>CAfac_25</t>
  </si>
  <si>
    <t>SVratio_25</t>
  </si>
  <si>
    <t>SDratio_25</t>
  </si>
  <si>
    <t>CAfac_30</t>
  </si>
  <si>
    <t>SVratio_30</t>
  </si>
  <si>
    <t>SDratio_30</t>
  </si>
  <si>
    <t>Monto contratado</t>
  </si>
  <si>
    <t>Fecha</t>
  </si>
  <si>
    <t>Seguro Vida</t>
  </si>
  <si>
    <t>Seguro Daños</t>
  </si>
  <si>
    <t>IVA Seguro Daños</t>
  </si>
  <si>
    <t>Monto a Financiar</t>
  </si>
  <si>
    <t>Fecha Inicio</t>
  </si>
  <si>
    <t>Plazo</t>
  </si>
  <si>
    <t>(%)  Aportación Extraordinaria</t>
  </si>
  <si>
    <t>Factor Actualización</t>
  </si>
  <si>
    <t>Calculadora de Plan Fijo</t>
  </si>
  <si>
    <t>Instrucciones: Los campos en azul claro son editables con base en los parámetros indicados, es decir, 20%, 25% y 30% para calcular el monto de la mensualidad fija.</t>
  </si>
  <si>
    <t>#Cuotas Anticipadas</t>
  </si>
  <si>
    <t>Monto Cuotas Anticipadas</t>
  </si>
  <si>
    <t>CPT Pagadas ordinarias</t>
  </si>
  <si>
    <t>APORTA ORDINARIA + ANTICIPOS</t>
  </si>
  <si>
    <t>SUMA APORTAS</t>
  </si>
  <si>
    <t>SALDO</t>
  </si>
  <si>
    <t>Mensualidad Anticipada</t>
  </si>
  <si>
    <t>Cuota de inscripción Inicial</t>
  </si>
  <si>
    <t>Cuota de inscripción Diferida</t>
  </si>
  <si>
    <t>Se paga con expediente aprobado para inicio del proceso</t>
  </si>
  <si>
    <t>Se paga con paquete de cierre de cifras para escriturar</t>
  </si>
  <si>
    <t>Cuota de Administración</t>
  </si>
  <si>
    <t>IVA Cuota Administración</t>
  </si>
  <si>
    <t>Aportación al fideicomiso</t>
  </si>
  <si>
    <t>Mensualidad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</si>
</sst>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yyyy\-mm\-dd\ h:mm:ss"/>
    <numFmt numFmtId="165" formatCode="&quot;$&quot;#,##0"/>
    <numFmt numFmtId="166" formatCode="&quot;$&quot;#,##0.00"/>
    <numFmt numFmtId="167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11"/>
      <name val="Century Gothic"/>
      <family val="2"/>
    </font>
    <font>
      <b/>
      <sz val="11"/>
      <color rgb="FFB22222"/>
      <name val="Century Gothic"/>
      <family val="2"/>
    </font>
    <font>
      <b/>
      <sz val="18"/>
      <color theme="1"/>
      <name val="Century Gothic"/>
      <family val="2"/>
    </font>
    <font>
      <b/>
      <sz val="14"/>
      <name val="Century Gothic"/>
      <family val="2"/>
    </font>
    <font>
      <b/>
      <sz val="14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0" applyNumberFormat="1"/>
    <xf numFmtId="165" fontId="2" fillId="5" borderId="13" xfId="0" applyNumberFormat="1" applyFont="1" applyFill="1" applyBorder="1" applyProtection="1">
      <protection hidden="1"/>
    </xf>
    <xf numFmtId="14" fontId="2" fillId="5" borderId="13" xfId="0" applyNumberFormat="1" applyFont="1" applyFill="1" applyBorder="1" applyProtection="1">
      <protection hidden="1"/>
    </xf>
    <xf numFmtId="0" fontId="2" fillId="5" borderId="13" xfId="0" applyFont="1" applyFill="1" applyBorder="1" applyProtection="1">
      <protection hidden="1"/>
    </xf>
    <xf numFmtId="14" fontId="2" fillId="5" borderId="9" xfId="0" applyNumberFormat="1" applyFont="1" applyFill="1" applyBorder="1" applyAlignment="1" applyProtection="1">
      <alignment horizontal="center"/>
      <protection hidden="1"/>
    </xf>
    <xf numFmtId="14" fontId="2" fillId="2" borderId="9" xfId="0" applyNumberFormat="1" applyFont="1" applyFill="1" applyBorder="1" applyAlignment="1" applyProtection="1">
      <alignment horizontal="center"/>
      <protection hidden="1"/>
    </xf>
    <xf numFmtId="14" fontId="2" fillId="5" borderId="17" xfId="0" applyNumberFormat="1" applyFont="1" applyFill="1" applyBorder="1" applyAlignment="1" applyProtection="1">
      <alignment horizontal="center"/>
      <protection hidden="1"/>
    </xf>
    <xf numFmtId="14" fontId="2" fillId="5" borderId="21" xfId="0" applyNumberFormat="1" applyFont="1" applyFill="1" applyBorder="1" applyAlignment="1" applyProtection="1">
      <alignment horizontal="center"/>
      <protection hidden="1"/>
    </xf>
    <xf numFmtId="0" fontId="2" fillId="5" borderId="20" xfId="0" applyFont="1" applyFill="1" applyBorder="1" applyAlignment="1" applyProtection="1">
      <alignment horizontal="center"/>
      <protection hidden="1"/>
    </xf>
    <xf numFmtId="165" fontId="2" fillId="5" borderId="21" xfId="1" applyNumberFormat="1" applyFont="1" applyFill="1" applyBorder="1" applyAlignment="1" applyProtection="1">
      <alignment horizontal="center"/>
      <protection hidden="1"/>
    </xf>
    <xf numFmtId="0" fontId="2" fillId="5" borderId="12" xfId="0" applyFont="1" applyFill="1" applyBorder="1" applyAlignment="1" applyProtection="1">
      <alignment horizontal="center"/>
      <protection hidden="1"/>
    </xf>
    <xf numFmtId="165" fontId="2" fillId="5" borderId="9" xfId="1" applyNumberFormat="1" applyFont="1" applyFill="1" applyBorder="1" applyAlignment="1" applyProtection="1">
      <alignment horizontal="center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165" fontId="2" fillId="2" borderId="9" xfId="1" applyNumberFormat="1" applyFont="1" applyFill="1" applyBorder="1" applyAlignment="1" applyProtection="1">
      <alignment horizontal="center"/>
      <protection hidden="1"/>
    </xf>
    <xf numFmtId="0" fontId="2" fillId="5" borderId="14" xfId="0" applyFont="1" applyFill="1" applyBorder="1" applyAlignment="1" applyProtection="1">
      <alignment horizontal="center"/>
      <protection hidden="1"/>
    </xf>
    <xf numFmtId="165" fontId="2" fillId="5" borderId="17" xfId="1" applyNumberFormat="1" applyFont="1" applyFill="1" applyBorder="1" applyAlignment="1" applyProtection="1">
      <alignment horizontal="center"/>
      <protection hidden="1"/>
    </xf>
    <xf numFmtId="165" fontId="3" fillId="7" borderId="21" xfId="1" applyNumberFormat="1" applyFont="1" applyFill="1" applyBorder="1" applyAlignment="1" applyProtection="1">
      <alignment horizontal="center"/>
      <protection hidden="1"/>
    </xf>
    <xf numFmtId="165" fontId="3" fillId="7" borderId="9" xfId="1" applyNumberFormat="1" applyFont="1" applyFill="1" applyBorder="1" applyAlignment="1" applyProtection="1">
      <alignment horizontal="center"/>
      <protection hidden="1"/>
    </xf>
    <xf numFmtId="165" fontId="3" fillId="7" borderId="17" xfId="1" applyNumberFormat="1" applyFont="1" applyFill="1" applyBorder="1" applyAlignment="1" applyProtection="1">
      <alignment horizontal="center"/>
      <protection hidden="1"/>
    </xf>
    <xf numFmtId="9" fontId="3" fillId="3" borderId="0" xfId="2" applyFont="1" applyFill="1" applyProtection="1">
      <protection locked="0"/>
    </xf>
    <xf numFmtId="9" fontId="3" fillId="3" borderId="13" xfId="2" applyFont="1" applyFill="1" applyBorder="1" applyAlignment="1" applyProtection="1">
      <alignment horizontal="center"/>
      <protection locked="0"/>
    </xf>
    <xf numFmtId="167" fontId="9" fillId="3" borderId="11" xfId="1" applyNumberFormat="1" applyFont="1" applyFill="1" applyBorder="1" applyProtection="1">
      <protection locked="0"/>
    </xf>
    <xf numFmtId="0" fontId="6" fillId="7" borderId="23" xfId="0" applyFont="1" applyFill="1" applyBorder="1" applyAlignment="1" applyProtection="1">
      <alignment horizontal="center" vertical="center" wrapText="1"/>
      <protection hidden="1"/>
    </xf>
    <xf numFmtId="0" fontId="6" fillId="7" borderId="24" xfId="0" applyFont="1" applyFill="1" applyBorder="1" applyAlignment="1" applyProtection="1">
      <alignment horizontal="center" vertical="center" wrapText="1"/>
      <protection hidden="1"/>
    </xf>
    <xf numFmtId="0" fontId="6" fillId="8" borderId="24" xfId="0" applyFont="1" applyFill="1" applyBorder="1" applyAlignment="1" applyProtection="1">
      <alignment horizontal="center" vertical="center" wrapText="1"/>
      <protection hidden="1"/>
    </xf>
    <xf numFmtId="0" fontId="6" fillId="8" borderId="25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166" fontId="2" fillId="5" borderId="9" xfId="1" applyNumberFormat="1" applyFont="1" applyFill="1" applyBorder="1" applyAlignment="1" applyProtection="1">
      <alignment horizontal="center"/>
      <protection hidden="1"/>
    </xf>
    <xf numFmtId="166" fontId="2" fillId="5" borderId="17" xfId="1" applyNumberFormat="1" applyFont="1" applyFill="1" applyBorder="1" applyAlignment="1" applyProtection="1">
      <alignment horizontal="center"/>
      <protection hidden="1"/>
    </xf>
    <xf numFmtId="0" fontId="2" fillId="5" borderId="0" xfId="0" applyFont="1" applyFill="1" applyProtection="1"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4" fillId="5" borderId="0" xfId="0" applyFont="1" applyFill="1" applyProtection="1">
      <protection hidden="1"/>
    </xf>
    <xf numFmtId="0" fontId="8" fillId="5" borderId="10" xfId="0" applyFont="1" applyFill="1" applyBorder="1" applyAlignment="1" applyProtection="1">
      <alignment horizontal="left"/>
      <protection hidden="1"/>
    </xf>
    <xf numFmtId="0" fontId="3" fillId="5" borderId="12" xfId="0" applyFont="1" applyFill="1" applyBorder="1" applyAlignment="1" applyProtection="1">
      <alignment horizontal="left"/>
      <protection hidden="1"/>
    </xf>
    <xf numFmtId="44" fontId="4" fillId="5" borderId="0" xfId="1" applyFont="1" applyFill="1" applyProtection="1">
      <protection hidden="1"/>
    </xf>
    <xf numFmtId="0" fontId="5" fillId="5" borderId="12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vertical="center" wrapText="1"/>
      <protection hidden="1"/>
    </xf>
    <xf numFmtId="9" fontId="2" fillId="5" borderId="0" xfId="2" applyFont="1" applyFill="1" applyProtection="1">
      <protection hidden="1"/>
    </xf>
    <xf numFmtId="165" fontId="4" fillId="5" borderId="0" xfId="0" applyNumberFormat="1" applyFont="1" applyFill="1" applyProtection="1">
      <protection hidden="1"/>
    </xf>
    <xf numFmtId="166" fontId="2" fillId="5" borderId="0" xfId="0" applyNumberFormat="1" applyFont="1" applyFill="1" applyProtection="1">
      <protection hidden="1"/>
    </xf>
    <xf numFmtId="10" fontId="2" fillId="5" borderId="0" xfId="2" applyNumberFormat="1" applyFont="1" applyFill="1" applyAlignment="1" applyProtection="1">
      <alignment horizontal="center"/>
      <protection hidden="1"/>
    </xf>
    <xf numFmtId="0" fontId="5" fillId="5" borderId="14" xfId="0" applyFont="1" applyFill="1" applyBorder="1" applyAlignment="1" applyProtection="1">
      <alignment horizontal="left"/>
      <protection hidden="1"/>
    </xf>
    <xf numFmtId="44" fontId="2" fillId="4" borderId="15" xfId="1" applyFont="1" applyFill="1" applyBorder="1" applyAlignment="1" applyProtection="1">
      <alignment horizontal="center"/>
      <protection hidden="1"/>
    </xf>
    <xf numFmtId="0" fontId="5" fillId="5" borderId="0" xfId="0" applyFont="1" applyFill="1" applyAlignment="1" applyProtection="1">
      <alignment horizontal="left"/>
      <protection hidden="1"/>
    </xf>
    <xf numFmtId="9" fontId="2" fillId="4" borderId="0" xfId="2" applyFont="1" applyFill="1" applyAlignment="1" applyProtection="1">
      <alignment horizontal="center"/>
      <protection hidden="1"/>
    </xf>
    <xf numFmtId="0" fontId="5" fillId="5" borderId="10" xfId="0" applyFont="1" applyFill="1" applyBorder="1" applyAlignment="1" applyProtection="1">
      <alignment horizontal="left"/>
      <protection hidden="1"/>
    </xf>
    <xf numFmtId="44" fontId="2" fillId="4" borderId="11" xfId="1" applyFont="1" applyFill="1" applyBorder="1" applyAlignment="1" applyProtection="1">
      <alignment horizontal="center"/>
      <protection hidden="1"/>
    </xf>
    <xf numFmtId="0" fontId="5" fillId="5" borderId="0" xfId="0" applyFont="1" applyFill="1" applyAlignment="1" applyProtection="1">
      <alignment horizontal="center"/>
      <protection hidden="1"/>
    </xf>
    <xf numFmtId="0" fontId="2" fillId="5" borderId="0" xfId="0" applyFont="1" applyFill="1" applyAlignment="1" applyProtection="1">
      <alignment horizontal="center"/>
      <protection hidden="1"/>
    </xf>
    <xf numFmtId="0" fontId="2" fillId="5" borderId="0" xfId="0" applyFont="1" applyFill="1" applyAlignment="1" applyProtection="1">
      <alignment horizontal="center" vertical="center" wrapText="1"/>
      <protection hidden="1"/>
    </xf>
    <xf numFmtId="0" fontId="2" fillId="5" borderId="21" xfId="0" applyFont="1" applyFill="1" applyBorder="1" applyAlignment="1" applyProtection="1">
      <alignment horizontal="center"/>
      <protection hidden="1"/>
    </xf>
    <xf numFmtId="0" fontId="2" fillId="5" borderId="22" xfId="0" applyFont="1" applyFill="1" applyBorder="1" applyAlignment="1" applyProtection="1">
      <alignment horizontal="center"/>
      <protection hidden="1"/>
    </xf>
    <xf numFmtId="165" fontId="2" fillId="5" borderId="13" xfId="0" applyNumberFormat="1" applyFont="1" applyFill="1" applyBorder="1" applyAlignment="1" applyProtection="1">
      <alignment horizontal="center"/>
      <protection hidden="1"/>
    </xf>
    <xf numFmtId="3" fontId="2" fillId="5" borderId="0" xfId="0" applyNumberFormat="1" applyFont="1" applyFill="1" applyProtection="1">
      <protection hidden="1"/>
    </xf>
    <xf numFmtId="165" fontId="2" fillId="5" borderId="0" xfId="1" applyNumberFormat="1" applyFont="1" applyFill="1" applyProtection="1">
      <protection hidden="1"/>
    </xf>
    <xf numFmtId="165" fontId="2" fillId="5" borderId="15" xfId="0" applyNumberFormat="1" applyFont="1" applyFill="1" applyBorder="1" applyAlignment="1" applyProtection="1">
      <alignment horizontal="center"/>
      <protection hidden="1"/>
    </xf>
    <xf numFmtId="0" fontId="2" fillId="5" borderId="9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7" fillId="5" borderId="0" xfId="0" applyFont="1" applyFill="1" applyAlignment="1" applyProtection="1">
      <alignment horizontal="center"/>
      <protection hidden="1"/>
    </xf>
    <xf numFmtId="10" fontId="2" fillId="5" borderId="18" xfId="2" applyNumberFormat="1" applyFont="1" applyFill="1" applyBorder="1" applyAlignment="1" applyProtection="1">
      <alignment horizontal="left"/>
      <protection hidden="1"/>
    </xf>
    <xf numFmtId="10" fontId="2" fillId="5" borderId="16" xfId="2" applyNumberFormat="1" applyFont="1" applyFill="1" applyBorder="1" applyAlignment="1" applyProtection="1">
      <alignment horizontal="left"/>
      <protection hidden="1"/>
    </xf>
    <xf numFmtId="10" fontId="2" fillId="5" borderId="11" xfId="2" applyNumberFormat="1" applyFont="1" applyFill="1" applyBorder="1" applyAlignment="1" applyProtection="1">
      <alignment horizontal="left"/>
      <protection hidden="1"/>
    </xf>
    <xf numFmtId="0" fontId="2" fillId="8" borderId="1" xfId="0" applyFont="1" applyFill="1" applyBorder="1" applyAlignment="1" applyProtection="1">
      <alignment horizontal="left" vertical="center" wrapText="1"/>
      <protection hidden="1"/>
    </xf>
    <xf numFmtId="0" fontId="2" fillId="8" borderId="2" xfId="0" applyFont="1" applyFill="1" applyBorder="1" applyAlignment="1" applyProtection="1">
      <alignment horizontal="left" vertical="center" wrapText="1"/>
      <protection hidden="1"/>
    </xf>
    <xf numFmtId="0" fontId="2" fillId="8" borderId="3" xfId="0" applyFont="1" applyFill="1" applyBorder="1" applyAlignment="1" applyProtection="1">
      <alignment horizontal="left" vertical="center" wrapText="1"/>
      <protection hidden="1"/>
    </xf>
    <xf numFmtId="0" fontId="2" fillId="8" borderId="4" xfId="0" applyFont="1" applyFill="1" applyBorder="1" applyAlignment="1" applyProtection="1">
      <alignment horizontal="left" vertical="center" wrapText="1"/>
      <protection hidden="1"/>
    </xf>
    <xf numFmtId="0" fontId="2" fillId="8" borderId="0" xfId="0" applyFont="1" applyFill="1" applyAlignment="1" applyProtection="1">
      <alignment horizontal="left" vertical="center" wrapText="1"/>
      <protection hidden="1"/>
    </xf>
    <xf numFmtId="0" fontId="2" fillId="8" borderId="5" xfId="0" applyFont="1" applyFill="1" applyBorder="1" applyAlignment="1" applyProtection="1">
      <alignment horizontal="left" vertical="center" wrapText="1"/>
      <protection hidden="1"/>
    </xf>
    <xf numFmtId="0" fontId="2" fillId="8" borderId="6" xfId="0" applyFont="1" applyFill="1" applyBorder="1" applyAlignment="1" applyProtection="1">
      <alignment horizontal="left"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2" fillId="8" borderId="8" xfId="0" applyFont="1" applyFill="1" applyBorder="1" applyAlignment="1" applyProtection="1">
      <alignment horizontal="left" vertical="center" wrapText="1"/>
      <protection hidden="1"/>
    </xf>
    <xf numFmtId="10" fontId="2" fillId="5" borderId="19" xfId="2" applyNumberFormat="1" applyFont="1" applyFill="1" applyBorder="1" applyAlignment="1" applyProtection="1">
      <alignment horizontal="left"/>
      <protection hidden="1"/>
    </xf>
    <xf numFmtId="10" fontId="2" fillId="5" borderId="17" xfId="2" applyNumberFormat="1" applyFont="1" applyFill="1" applyBorder="1" applyAlignment="1" applyProtection="1">
      <alignment horizontal="left"/>
      <protection hidden="1"/>
    </xf>
    <xf numFmtId="10" fontId="2" fillId="5" borderId="15" xfId="2" applyNumberFormat="1" applyFont="1" applyFill="1" applyBorder="1" applyAlignment="1" applyProtection="1">
      <alignment horizontal="left"/>
      <protection hidden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57409</xdr:colOff>
      <xdr:row>1</xdr:row>
      <xdr:rowOff>187693</xdr:rowOff>
    </xdr:from>
    <xdr:to>
      <xdr:col>10</xdr:col>
      <xdr:colOff>1444114</xdr:colOff>
      <xdr:row>10</xdr:row>
      <xdr:rowOff>61452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605AFA7-A0B7-D1BE-9843-F203969EF6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67" t="31855" r="21326" b="35644"/>
        <a:stretch>
          <a:fillRect/>
        </a:stretch>
      </xdr:blipFill>
      <xdr:spPr>
        <a:xfrm>
          <a:off x="10327510" y="479588"/>
          <a:ext cx="2538923" cy="1817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1"/>
  <sheetViews>
    <sheetView workbookViewId="0"/>
  </sheetViews>
  <sheetFormatPr baseColWidth="10" defaultColWidth="8.85546875"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</row>
    <row r="3" spans="1:10" x14ac:dyDescent="0.25">
      <c r="A3">
        <v>2</v>
      </c>
      <c r="B3">
        <v>7.6166313108247787E-3</v>
      </c>
      <c r="C3">
        <v>5.1199999999999998E-4</v>
      </c>
      <c r="D3">
        <v>1.2898400000000001E-4</v>
      </c>
      <c r="E3">
        <v>6.793369631676008E-3</v>
      </c>
      <c r="F3">
        <v>4.8000000000000012E-4</v>
      </c>
      <c r="G3">
        <v>1.209225E-4</v>
      </c>
      <c r="H3">
        <v>5.9701079525272373E-3</v>
      </c>
      <c r="I3">
        <v>4.4799999999999999E-4</v>
      </c>
      <c r="J3">
        <v>1.12861E-4</v>
      </c>
    </row>
    <row r="4" spans="1:10" x14ac:dyDescent="0.25">
      <c r="A4">
        <v>3</v>
      </c>
      <c r="B4">
        <v>7.6166313108247787E-3</v>
      </c>
      <c r="C4">
        <v>5.1215688809195571E-4</v>
      </c>
      <c r="D4">
        <v>1.288487516448668E-4</v>
      </c>
      <c r="E4">
        <v>6.793369631676008E-3</v>
      </c>
      <c r="F4">
        <v>4.801470825862074E-4</v>
      </c>
      <c r="G4">
        <v>1.207957046670627E-4</v>
      </c>
      <c r="H4">
        <v>5.9701079525272373E-3</v>
      </c>
      <c r="I4">
        <v>4.4813727708046083E-4</v>
      </c>
      <c r="J4">
        <v>1.1274265768925849E-4</v>
      </c>
    </row>
    <row r="5" spans="1:10" x14ac:dyDescent="0.25">
      <c r="A5">
        <v>4</v>
      </c>
      <c r="B5">
        <v>7.6166313108247787E-3</v>
      </c>
      <c r="C5">
        <v>5.1231619487532808E-4</v>
      </c>
      <c r="D5">
        <v>1.2871141821092541E-4</v>
      </c>
      <c r="E5">
        <v>6.793369631676008E-3</v>
      </c>
      <c r="F5">
        <v>4.8029643269561801E-4</v>
      </c>
      <c r="G5">
        <v>1.2066695457274251E-4</v>
      </c>
      <c r="H5">
        <v>5.9701079525272373E-3</v>
      </c>
      <c r="I5">
        <v>4.4827667051591162E-4</v>
      </c>
      <c r="J5">
        <v>1.1262249093455969E-4</v>
      </c>
    </row>
    <row r="6" spans="1:10" x14ac:dyDescent="0.25">
      <c r="A6">
        <v>5</v>
      </c>
      <c r="B6">
        <v>7.6166313108247787E-3</v>
      </c>
      <c r="C6">
        <v>5.1247795763827619E-4</v>
      </c>
      <c r="D6">
        <v>1.2857196755321061E-4</v>
      </c>
      <c r="E6">
        <v>6.793369631676008E-3</v>
      </c>
      <c r="F6">
        <v>4.8044808528588249E-4</v>
      </c>
      <c r="G6">
        <v>1.20536219581135E-4</v>
      </c>
      <c r="H6">
        <v>5.9701079525272373E-3</v>
      </c>
      <c r="I6">
        <v>4.4841821293349052E-4</v>
      </c>
      <c r="J6">
        <v>1.125004716090593E-4</v>
      </c>
    </row>
    <row r="7" spans="1:10" x14ac:dyDescent="0.25">
      <c r="A7">
        <v>6</v>
      </c>
      <c r="B7">
        <v>7.6166313108247787E-3</v>
      </c>
      <c r="C7">
        <v>5.1264221424382093E-4</v>
      </c>
      <c r="D7">
        <v>1.284303670311895E-4</v>
      </c>
      <c r="E7">
        <v>6.793369631676008E-3</v>
      </c>
      <c r="F7">
        <v>4.8060207585358199E-4</v>
      </c>
      <c r="G7">
        <v>1.2040346909174009E-4</v>
      </c>
      <c r="H7">
        <v>5.9701079525272373E-3</v>
      </c>
      <c r="I7">
        <v>4.4856193746334289E-4</v>
      </c>
      <c r="J7">
        <v>1.123765711522908E-4</v>
      </c>
    </row>
    <row r="8" spans="1:10" x14ac:dyDescent="0.25">
      <c r="A8">
        <v>7</v>
      </c>
      <c r="B8">
        <v>7.6166313108247787E-3</v>
      </c>
      <c r="C8">
        <v>5.1280900313870124E-4</v>
      </c>
      <c r="D8">
        <v>1.2828658350112049E-4</v>
      </c>
      <c r="E8">
        <v>6.793369631676008E-3</v>
      </c>
      <c r="F8">
        <v>4.8075844044253012E-4</v>
      </c>
      <c r="G8">
        <v>1.2026867203230039E-4</v>
      </c>
      <c r="H8">
        <v>5.9701079525272373E-3</v>
      </c>
      <c r="I8">
        <v>4.4870787774636248E-4</v>
      </c>
      <c r="J8">
        <v>1.122507605634804E-4</v>
      </c>
    </row>
    <row r="9" spans="1:10" x14ac:dyDescent="0.25">
      <c r="A9">
        <v>8</v>
      </c>
      <c r="B9">
        <v>7.6166313108247787E-3</v>
      </c>
      <c r="C9">
        <v>5.1297836336237673E-4</v>
      </c>
      <c r="D9">
        <v>1.281405833082962E-4</v>
      </c>
      <c r="E9">
        <v>6.793369631676008E-3</v>
      </c>
      <c r="F9">
        <v>4.8091721565222652E-4</v>
      </c>
      <c r="G9">
        <v>1.2013179685152769E-4</v>
      </c>
      <c r="H9">
        <v>5.9701079525272373E-3</v>
      </c>
      <c r="I9">
        <v>4.4885606794208162E-4</v>
      </c>
      <c r="J9">
        <v>1.121230103947592E-4</v>
      </c>
    </row>
    <row r="10" spans="1:10" x14ac:dyDescent="0.25">
      <c r="A10">
        <v>9</v>
      </c>
      <c r="B10">
        <v>7.6166313108247787E-3</v>
      </c>
      <c r="C10">
        <v>5.1315033455616812E-4</v>
      </c>
      <c r="D10">
        <v>1.2799233227916591E-4</v>
      </c>
      <c r="E10">
        <v>6.793369631676008E-3</v>
      </c>
      <c r="F10">
        <v>4.8107843864640822E-4</v>
      </c>
      <c r="G10">
        <v>1.1999281151171809E-4</v>
      </c>
      <c r="H10">
        <v>5.9701079525272373E-3</v>
      </c>
      <c r="I10">
        <v>4.4900654273664621E-4</v>
      </c>
      <c r="J10">
        <v>1.119932907442702E-4</v>
      </c>
    </row>
    <row r="11" spans="1:10" x14ac:dyDescent="0.25">
      <c r="A11">
        <v>10</v>
      </c>
      <c r="B11">
        <v>7.6166313108247787E-3</v>
      </c>
      <c r="C11">
        <v>5.1332495697253052E-4</v>
      </c>
      <c r="D11">
        <v>1.278417957133366E-4</v>
      </c>
      <c r="E11">
        <v>6.793369631676008E-3</v>
      </c>
      <c r="F11">
        <v>4.8124214716174492E-4</v>
      </c>
      <c r="G11">
        <v>1.198516834812531E-4</v>
      </c>
      <c r="H11">
        <v>5.9701079525272373E-3</v>
      </c>
      <c r="I11">
        <v>4.4915933735096457E-4</v>
      </c>
      <c r="J11">
        <v>1.118615712491695E-4</v>
      </c>
    </row>
    <row r="12" spans="1:10" x14ac:dyDescent="0.25">
      <c r="A12">
        <v>11</v>
      </c>
      <c r="B12">
        <v>7.6166313108247787E-3</v>
      </c>
      <c r="C12">
        <v>5.1350227148447779E-4</v>
      </c>
      <c r="D12">
        <v>1.2768893837545071E-4</v>
      </c>
      <c r="E12">
        <v>6.793369631676008E-3</v>
      </c>
      <c r="F12">
        <v>4.8140837951669672E-4</v>
      </c>
      <c r="G12">
        <v>1.19708379726985E-4</v>
      </c>
      <c r="H12">
        <v>5.9701079525272373E-3</v>
      </c>
      <c r="I12">
        <v>4.4931448754891739E-4</v>
      </c>
      <c r="J12">
        <v>1.1172782107851939E-4</v>
      </c>
    </row>
    <row r="13" spans="1:10" x14ac:dyDescent="0.25">
      <c r="A13">
        <v>12</v>
      </c>
      <c r="B13">
        <v>7.6166313108247787E-3</v>
      </c>
      <c r="C13">
        <v>5.1368231959515135E-4</v>
      </c>
      <c r="D13">
        <v>1.2753372448693899E-4</v>
      </c>
      <c r="E13">
        <v>6.793369631676008E-3</v>
      </c>
      <c r="F13">
        <v>4.8157717462045412E-4</v>
      </c>
      <c r="G13">
        <v>1.195628667065054E-4</v>
      </c>
      <c r="H13">
        <v>5.9701079525272373E-3</v>
      </c>
      <c r="I13">
        <v>4.4947202964575858E-4</v>
      </c>
      <c r="J13">
        <v>1.115920089260717E-4</v>
      </c>
    </row>
    <row r="14" spans="1:10" x14ac:dyDescent="0.25">
      <c r="A14">
        <v>13</v>
      </c>
      <c r="B14">
        <v>7.6166313108247787E-3</v>
      </c>
      <c r="C14">
        <v>5.1386514344753061E-4</v>
      </c>
      <c r="D14">
        <v>1.2737611771764621E-4</v>
      </c>
      <c r="E14">
        <v>6.793369631676008E-3</v>
      </c>
      <c r="F14">
        <v>4.8174857198206018E-4</v>
      </c>
      <c r="G14">
        <v>1.194151103602933E-4</v>
      </c>
      <c r="H14">
        <v>5.9701079525272373E-3</v>
      </c>
      <c r="I14">
        <v>4.4963200051658969E-4</v>
      </c>
      <c r="J14">
        <v>1.1145410300294049E-4</v>
      </c>
    </row>
    <row r="15" spans="1:10" x14ac:dyDescent="0.25">
      <c r="A15">
        <v>14</v>
      </c>
      <c r="B15">
        <v>7.6166313108247787E-3</v>
      </c>
      <c r="C15">
        <v>5.1405078583430198E-4</v>
      </c>
      <c r="D15">
        <v>1.2721608117732681E-4</v>
      </c>
      <c r="E15">
        <v>6.793369631676008E-3</v>
      </c>
      <c r="F15">
        <v>4.819226117196583E-4</v>
      </c>
      <c r="G15">
        <v>1.192650761037439E-4</v>
      </c>
      <c r="H15">
        <v>5.9701079525272373E-3</v>
      </c>
      <c r="I15">
        <v>4.4979443760501429E-4</v>
      </c>
      <c r="J15">
        <v>1.113140710301609E-4</v>
      </c>
    </row>
    <row r="16" spans="1:10" x14ac:dyDescent="0.25">
      <c r="A16">
        <v>15</v>
      </c>
      <c r="B16">
        <v>7.6166313108247787E-3</v>
      </c>
      <c r="C16">
        <v>5.1423929020786728E-4</v>
      </c>
      <c r="D16">
        <v>1.270535774070107E-4</v>
      </c>
      <c r="E16">
        <v>6.793369631676008E-3</v>
      </c>
      <c r="F16">
        <v>4.8209933456987467E-4</v>
      </c>
      <c r="G16">
        <v>1.1911272881907261E-4</v>
      </c>
      <c r="H16">
        <v>5.9701079525272373E-3</v>
      </c>
      <c r="I16">
        <v>4.4995937893188369E-4</v>
      </c>
      <c r="J16">
        <v>1.111718802311344E-4</v>
      </c>
    </row>
    <row r="17" spans="1:10" x14ac:dyDescent="0.25">
      <c r="A17">
        <v>16</v>
      </c>
      <c r="B17">
        <v>7.6166313108247787E-3</v>
      </c>
      <c r="C17">
        <v>5.1443070069052705E-4</v>
      </c>
      <c r="D17">
        <v>1.2688856837023561E-4</v>
      </c>
      <c r="E17">
        <v>6.793369631676008E-3</v>
      </c>
      <c r="F17">
        <v>4.8227878189736819E-4</v>
      </c>
      <c r="G17">
        <v>1.189580328470959E-4</v>
      </c>
      <c r="H17">
        <v>5.9701079525272373E-3</v>
      </c>
      <c r="I17">
        <v>4.5012686310421101E-4</v>
      </c>
      <c r="J17">
        <v>1.1102749732395621E-4</v>
      </c>
    </row>
    <row r="18" spans="1:10" x14ac:dyDescent="0.25">
      <c r="A18">
        <v>17</v>
      </c>
      <c r="B18">
        <v>7.6166313108247787E-3</v>
      </c>
      <c r="C18">
        <v>5.1462506208479477E-4</v>
      </c>
      <c r="D18">
        <v>1.267210154441436E-4</v>
      </c>
      <c r="E18">
        <v>6.793369631676008E-3</v>
      </c>
      <c r="F18">
        <v>4.8246099570449459E-4</v>
      </c>
      <c r="G18">
        <v>1.188009519788846E-4</v>
      </c>
      <c r="H18">
        <v>5.9701079525272373E-3</v>
      </c>
      <c r="I18">
        <v>4.502969293241943E-4</v>
      </c>
      <c r="J18">
        <v>1.1088088851362569E-4</v>
      </c>
    </row>
    <row r="19" spans="1:10" x14ac:dyDescent="0.25">
      <c r="A19">
        <v>18</v>
      </c>
      <c r="B19">
        <v>7.6166313108247787E-3</v>
      </c>
      <c r="C19">
        <v>5.1482241988388879E-4</v>
      </c>
      <c r="D19">
        <v>1.2655087941044099E-4</v>
      </c>
      <c r="E19">
        <v>6.793369631676008E-3</v>
      </c>
      <c r="F19">
        <v>4.8264601864114591E-4</v>
      </c>
      <c r="G19">
        <v>1.1864144944728841E-4</v>
      </c>
      <c r="H19">
        <v>5.9701079525272373E-3</v>
      </c>
      <c r="I19">
        <v>4.5046961739840302E-4</v>
      </c>
      <c r="J19">
        <v>1.107320194841359E-4</v>
      </c>
    </row>
    <row r="20" spans="1:10" x14ac:dyDescent="0.25">
      <c r="A20">
        <v>19</v>
      </c>
      <c r="B20">
        <v>7.6166313108247787E-3</v>
      </c>
      <c r="C20">
        <v>5.1502282028238777E-4</v>
      </c>
      <c r="D20">
        <v>1.2637812044621869E-4</v>
      </c>
      <c r="E20">
        <v>6.793369631676008E-3</v>
      </c>
      <c r="F20">
        <v>4.8283389401473638E-4</v>
      </c>
      <c r="G20">
        <v>1.184794879183301E-4</v>
      </c>
      <c r="H20">
        <v>5.9701079525272373E-3</v>
      </c>
      <c r="I20">
        <v>4.5064496774708851E-4</v>
      </c>
      <c r="J20">
        <v>1.105808553904414E-4</v>
      </c>
    </row>
    <row r="21" spans="1:10" x14ac:dyDescent="0.25">
      <c r="A21">
        <v>20</v>
      </c>
      <c r="B21">
        <v>7.6166313108247787E-3</v>
      </c>
      <c r="C21">
        <v>5.15226310187028E-4</v>
      </c>
      <c r="D21">
        <v>1.2620269811463141E-4</v>
      </c>
      <c r="E21">
        <v>6.793369631676008E-3</v>
      </c>
      <c r="F21">
        <v>4.8302466580033812E-4</v>
      </c>
      <c r="G21">
        <v>1.18315029482467E-4</v>
      </c>
      <c r="H21">
        <v>5.9701079525272373E-3</v>
      </c>
      <c r="I21">
        <v>4.5082302141364981E-4</v>
      </c>
      <c r="J21">
        <v>1.104273608503025E-4</v>
      </c>
    </row>
    <row r="22" spans="1:10" x14ac:dyDescent="0.25">
      <c r="A22">
        <v>21</v>
      </c>
      <c r="B22">
        <v>7.6166313108247787E-3</v>
      </c>
      <c r="C22">
        <v>5.1543293722769933E-4</v>
      </c>
      <c r="D22">
        <v>1.260245713554322E-4</v>
      </c>
      <c r="E22">
        <v>6.793369631676008E-3</v>
      </c>
      <c r="F22">
        <v>4.8321837865096599E-4</v>
      </c>
      <c r="G22">
        <v>1.181480356457177E-4</v>
      </c>
      <c r="H22">
        <v>5.9701079525272373E-3</v>
      </c>
      <c r="I22">
        <v>4.5100382007423601E-4</v>
      </c>
      <c r="J22">
        <v>1.102714999360032E-4</v>
      </c>
    </row>
    <row r="23" spans="1:10" x14ac:dyDescent="0.25">
      <c r="A23">
        <v>22</v>
      </c>
      <c r="B23">
        <v>7.6166313108247787E-3</v>
      </c>
      <c r="C23">
        <v>5.1564274976858182E-4</v>
      </c>
      <c r="D23">
        <v>1.2584369847536191E-4</v>
      </c>
      <c r="E23">
        <v>6.793369631676008E-3</v>
      </c>
      <c r="F23">
        <v>4.8341507790804222E-4</v>
      </c>
      <c r="G23">
        <v>1.1797846732065179E-4</v>
      </c>
      <c r="H23">
        <v>5.9701079525272373E-3</v>
      </c>
      <c r="I23">
        <v>4.5118740604750787E-4</v>
      </c>
      <c r="J23">
        <v>1.101132361659417E-4</v>
      </c>
    </row>
    <row r="24" spans="1:10" x14ac:dyDescent="0.25">
      <c r="A24">
        <v>23</v>
      </c>
      <c r="B24">
        <v>7.6166313108247787E-3</v>
      </c>
      <c r="C24">
        <v>5.1585579691946885E-4</v>
      </c>
      <c r="D24">
        <v>1.256600371383906E-4</v>
      </c>
      <c r="E24">
        <v>6.793369631676008E-3</v>
      </c>
      <c r="F24">
        <v>4.8361480961199999E-4</v>
      </c>
      <c r="G24">
        <v>1.1780628481724121E-4</v>
      </c>
      <c r="H24">
        <v>5.9701079525272373E-3</v>
      </c>
      <c r="I24">
        <v>4.5137382230453472E-4</v>
      </c>
      <c r="J24">
        <v>1.099525324960918E-4</v>
      </c>
    </row>
    <row r="25" spans="1:10" x14ac:dyDescent="0.25">
      <c r="A25">
        <v>24</v>
      </c>
      <c r="B25">
        <v>7.6166313108247787E-3</v>
      </c>
      <c r="C25">
        <v>5.1607212854726454E-4</v>
      </c>
      <c r="D25">
        <v>1.2547354435580761E-4</v>
      </c>
      <c r="E25">
        <v>6.793369631676008E-3</v>
      </c>
      <c r="F25">
        <v>4.8381762051305922E-4</v>
      </c>
      <c r="G25">
        <v>1.1763144783356971E-4</v>
      </c>
      <c r="H25">
        <v>5.9701079525272373E-3</v>
      </c>
      <c r="I25">
        <v>4.5156311247885559E-4</v>
      </c>
      <c r="J25">
        <v>1.097893513113317E-4</v>
      </c>
    </row>
    <row r="26" spans="1:10" x14ac:dyDescent="0.25">
      <c r="A26">
        <v>25</v>
      </c>
      <c r="B26">
        <v>7.6166313108247787E-3</v>
      </c>
      <c r="C26">
        <v>5.1629179528765604E-4</v>
      </c>
      <c r="D26">
        <v>1.2528417647615981E-4</v>
      </c>
      <c r="E26">
        <v>6.793369631676008E-3</v>
      </c>
      <c r="F26">
        <v>4.8402355808217507E-4</v>
      </c>
      <c r="G26">
        <v>1.1745391544639989E-4</v>
      </c>
      <c r="H26">
        <v>5.9701079525272373E-3</v>
      </c>
      <c r="I26">
        <v>4.5175532087669791E-4</v>
      </c>
      <c r="J26">
        <v>1.096236544166399E-4</v>
      </c>
    </row>
    <row r="27" spans="1:10" x14ac:dyDescent="0.25">
      <c r="A27">
        <v>26</v>
      </c>
      <c r="B27">
        <v>7.6166313108247787E-3</v>
      </c>
      <c r="C27">
        <v>5.165148485569603E-4</v>
      </c>
      <c r="D27">
        <v>1.2509188917503411E-4</v>
      </c>
      <c r="E27">
        <v>6.793369631676008E-3</v>
      </c>
      <c r="F27">
        <v>4.8423267052214862E-4</v>
      </c>
      <c r="G27">
        <v>1.1727364610159449E-4</v>
      </c>
      <c r="H27">
        <v>5.9701079525272373E-3</v>
      </c>
      <c r="I27">
        <v>4.5195049248734068E-4</v>
      </c>
      <c r="J27">
        <v>1.094554030281549E-4</v>
      </c>
    </row>
    <row r="28" spans="1:10" x14ac:dyDescent="0.25">
      <c r="A28">
        <v>27</v>
      </c>
      <c r="B28">
        <v>7.6166313108247787E-3</v>
      </c>
      <c r="C28">
        <v>5.1674134056416956E-4</v>
      </c>
      <c r="D28">
        <v>1.248966374446827E-4</v>
      </c>
      <c r="E28">
        <v>6.793369631676008E-3</v>
      </c>
      <c r="F28">
        <v>4.8444500677890699E-4</v>
      </c>
      <c r="G28">
        <v>1.1709059760439011E-4</v>
      </c>
      <c r="H28">
        <v>5.9701079525272373E-3</v>
      </c>
      <c r="I28">
        <v>4.521486729936482E-4</v>
      </c>
      <c r="J28">
        <v>1.0928455776409741E-4</v>
      </c>
    </row>
    <row r="29" spans="1:10" x14ac:dyDescent="0.25">
      <c r="A29">
        <v>28</v>
      </c>
      <c r="B29">
        <v>7.6166313108247787E-3</v>
      </c>
      <c r="C29">
        <v>5.1697132432315435E-4</v>
      </c>
      <c r="D29">
        <v>1.246983755834884E-4</v>
      </c>
      <c r="E29">
        <v>6.793369631676008E-3</v>
      </c>
      <c r="F29">
        <v>4.8466061655295548E-4</v>
      </c>
      <c r="G29">
        <v>1.169047271095204E-4</v>
      </c>
      <c r="H29">
        <v>5.9701079525272373E-3</v>
      </c>
      <c r="I29">
        <v>4.5234990878276042E-4</v>
      </c>
      <c r="J29">
        <v>1.0911107863555239E-4</v>
      </c>
    </row>
    <row r="30" spans="1:10" x14ac:dyDescent="0.25">
      <c r="A30">
        <v>29</v>
      </c>
      <c r="B30">
        <v>7.6166313108247787E-3</v>
      </c>
      <c r="C30">
        <v>5.172048536650905E-4</v>
      </c>
      <c r="D30">
        <v>1.2449705718526729E-4</v>
      </c>
      <c r="E30">
        <v>6.793369631676008E-3</v>
      </c>
      <c r="F30">
        <v>4.8487955031102051E-4</v>
      </c>
      <c r="G30">
        <v>1.1671599111118821E-4</v>
      </c>
      <c r="H30">
        <v>5.9701079525272373E-3</v>
      </c>
      <c r="I30">
        <v>4.5255424695695421E-4</v>
      </c>
      <c r="J30">
        <v>1.08934925037109E-4</v>
      </c>
    </row>
    <row r="31" spans="1:10" x14ac:dyDescent="0.25">
      <c r="A31">
        <v>30</v>
      </c>
      <c r="B31">
        <v>7.6166313108247787E-3</v>
      </c>
      <c r="C31">
        <v>5.1744198325104893E-4</v>
      </c>
      <c r="D31">
        <v>1.24292635128407E-4</v>
      </c>
      <c r="E31">
        <v>6.793369631676008E-3</v>
      </c>
      <c r="F31">
        <v>4.8510185929785628E-4</v>
      </c>
      <c r="G31">
        <v>1.1652434543288171E-4</v>
      </c>
      <c r="H31">
        <v>5.9701079525272373E-3</v>
      </c>
      <c r="I31">
        <v>4.5276173534466741E-4</v>
      </c>
      <c r="J31">
        <v>1.087560557373562E-4</v>
      </c>
    </row>
    <row r="32" spans="1:10" x14ac:dyDescent="0.25">
      <c r="A32">
        <v>31</v>
      </c>
      <c r="B32">
        <v>7.6166313108247787E-3</v>
      </c>
      <c r="C32">
        <v>5.176827685847888E-4</v>
      </c>
      <c r="D32">
        <v>1.2408506156483679E-4</v>
      </c>
      <c r="E32">
        <v>6.793369631676008E-3</v>
      </c>
      <c r="F32">
        <v>4.853275955482403E-4</v>
      </c>
      <c r="G32">
        <v>1.163297452170346E-4</v>
      </c>
      <c r="H32">
        <v>5.9701079525272373E-3</v>
      </c>
      <c r="I32">
        <v>4.5297242251169149E-4</v>
      </c>
      <c r="J32">
        <v>1.085744288692323E-4</v>
      </c>
    </row>
    <row r="33" spans="1:10" x14ac:dyDescent="0.25">
      <c r="A33">
        <v>32</v>
      </c>
      <c r="B33">
        <v>7.6166313108247787E-3</v>
      </c>
      <c r="C33">
        <v>5.1792726602575942E-4</v>
      </c>
      <c r="D33">
        <v>1.2387428790882821E-4</v>
      </c>
      <c r="E33">
        <v>6.793369631676008E-3</v>
      </c>
      <c r="F33">
        <v>4.8555681189914887E-4</v>
      </c>
      <c r="G33">
        <v>1.161321449145265E-4</v>
      </c>
      <c r="H33">
        <v>5.9701079525272373E-3</v>
      </c>
      <c r="I33">
        <v>4.5318635777254023E-4</v>
      </c>
      <c r="J33">
        <v>1.0839000192022471E-4</v>
      </c>
    </row>
    <row r="34" spans="1:10" x14ac:dyDescent="0.25">
      <c r="A34">
        <v>33</v>
      </c>
      <c r="B34">
        <v>7.6166313108247787E-3</v>
      </c>
      <c r="C34">
        <v>5.1817553280227924E-4</v>
      </c>
      <c r="D34">
        <v>1.2366026482562279E-4</v>
      </c>
      <c r="E34">
        <v>6.793369631676008E-3</v>
      </c>
      <c r="F34">
        <v>4.8578956200213508E-4</v>
      </c>
      <c r="G34">
        <v>1.1593149827402139E-4</v>
      </c>
      <c r="H34">
        <v>5.9701079525272373E-3</v>
      </c>
      <c r="I34">
        <v>4.5340359120199281E-4</v>
      </c>
      <c r="J34">
        <v>1.0820273172242001E-4</v>
      </c>
    </row>
    <row r="35" spans="1:10" x14ac:dyDescent="0.25">
      <c r="A35">
        <v>34</v>
      </c>
      <c r="B35">
        <v>7.6166313108247787E-3</v>
      </c>
      <c r="C35">
        <v>5.184276270249334E-4</v>
      </c>
      <c r="D35">
        <v>1.2344294221988461E-4</v>
      </c>
      <c r="E35">
        <v>6.793369631676008E-3</v>
      </c>
      <c r="F35">
        <v>4.8602590033587601E-4</v>
      </c>
      <c r="G35">
        <v>1.157277583311419E-4</v>
      </c>
      <c r="H35">
        <v>5.9701079525272373E-3</v>
      </c>
      <c r="I35">
        <v>4.5362417364681841E-4</v>
      </c>
      <c r="J35">
        <v>1.080125744423992E-4</v>
      </c>
    </row>
    <row r="36" spans="1:10" x14ac:dyDescent="0.25">
      <c r="A36">
        <v>35</v>
      </c>
      <c r="B36">
        <v>7.6166313108247787E-3</v>
      </c>
      <c r="C36">
        <v>5.1868360770018947E-4</v>
      </c>
      <c r="D36">
        <v>1.2322226922397469E-4</v>
      </c>
      <c r="E36">
        <v>6.793369631676008E-3</v>
      </c>
      <c r="F36">
        <v>4.8626588221892763E-4</v>
      </c>
      <c r="G36">
        <v>1.155208773974764E-4</v>
      </c>
      <c r="H36">
        <v>5.9701079525272373E-3</v>
      </c>
      <c r="I36">
        <v>4.538481567376654E-4</v>
      </c>
      <c r="J36">
        <v>1.078194855709779E-4</v>
      </c>
    </row>
    <row r="37" spans="1:10" x14ac:dyDescent="0.25">
      <c r="A37">
        <v>36</v>
      </c>
      <c r="B37">
        <v>7.6166313108247787E-3</v>
      </c>
      <c r="C37">
        <v>5.1894353474418817E-4</v>
      </c>
      <c r="D37">
        <v>1.229981941860445E-4</v>
      </c>
      <c r="E37">
        <v>6.793369631676008E-3</v>
      </c>
      <c r="F37">
        <v>4.8650956382267522E-4</v>
      </c>
      <c r="G37">
        <v>1.153108070494168E-4</v>
      </c>
      <c r="H37">
        <v>5.9701079525272373E-3</v>
      </c>
      <c r="I37">
        <v>4.5407559290116557E-4</v>
      </c>
      <c r="J37">
        <v>1.07623419912789E-4</v>
      </c>
    </row>
    <row r="38" spans="1:10" x14ac:dyDescent="0.25">
      <c r="A38">
        <v>37</v>
      </c>
      <c r="B38">
        <v>7.6166313108247787E-3</v>
      </c>
      <c r="C38">
        <v>5.1920746899678395E-4</v>
      </c>
      <c r="D38">
        <v>1.2277066465794621E-4</v>
      </c>
      <c r="E38">
        <v>6.793369631676008E-3</v>
      </c>
      <c r="F38">
        <v>4.8675700218448441E-4</v>
      </c>
      <c r="G38">
        <v>1.150974981168246E-4</v>
      </c>
      <c r="H38">
        <v>5.9701079525272373E-3</v>
      </c>
      <c r="I38">
        <v>4.543065353721846E-4</v>
      </c>
      <c r="J38">
        <v>1.07424331575703E-4</v>
      </c>
    </row>
    <row r="39" spans="1:10" x14ac:dyDescent="0.25">
      <c r="A39">
        <v>38</v>
      </c>
      <c r="B39">
        <v>7.6166313108247787E-3</v>
      </c>
      <c r="C39">
        <v>5.1947547223577157E-4</v>
      </c>
      <c r="D39">
        <v>1.2253962738295639E-4</v>
      </c>
      <c r="E39">
        <v>6.793369631676008E-3</v>
      </c>
      <c r="F39">
        <v>4.8700825522103488E-4</v>
      </c>
      <c r="G39">
        <v>1.148809006715216E-4</v>
      </c>
      <c r="H39">
        <v>5.9701079525272373E-3</v>
      </c>
      <c r="I39">
        <v>4.5454103820629998E-4</v>
      </c>
      <c r="J39">
        <v>1.0722217396008691E-4</v>
      </c>
    </row>
    <row r="40" spans="1:10" x14ac:dyDescent="0.25">
      <c r="A40">
        <v>39</v>
      </c>
      <c r="B40">
        <v>7.6166313108247787E-3</v>
      </c>
      <c r="C40">
        <v>5.1974760719136E-4</v>
      </c>
      <c r="D40">
        <v>1.2230502828331039E-4</v>
      </c>
      <c r="E40">
        <v>6.793369631676008E-3</v>
      </c>
      <c r="F40">
        <v>4.8726338174189822E-4</v>
      </c>
      <c r="G40">
        <v>1.1466096401560359E-4</v>
      </c>
      <c r="H40">
        <v>5.9701079525272373E-3</v>
      </c>
      <c r="I40">
        <v>4.5477915629244003E-4</v>
      </c>
      <c r="J40">
        <v>1.070168997478967E-4</v>
      </c>
    </row>
    <row r="41" spans="1:10" x14ac:dyDescent="0.25">
      <c r="A41">
        <v>40</v>
      </c>
      <c r="B41">
        <v>7.6166313108247787E-3</v>
      </c>
      <c r="C41">
        <v>5.2002393756084894E-4</v>
      </c>
      <c r="D41">
        <v>1.22066812447545E-4</v>
      </c>
      <c r="E41">
        <v>6.793369631676008E-3</v>
      </c>
      <c r="F41">
        <v>4.8752244146329458E-4</v>
      </c>
      <c r="G41">
        <v>1.144376366695735E-4</v>
      </c>
      <c r="H41">
        <v>5.9701079525272373E-3</v>
      </c>
      <c r="I41">
        <v>4.5502094536574179E-4</v>
      </c>
      <c r="J41">
        <v>1.068084608916019E-4</v>
      </c>
    </row>
    <row r="42" spans="1:10" x14ac:dyDescent="0.25">
      <c r="A42">
        <v>41</v>
      </c>
      <c r="B42">
        <v>7.6166313108247787E-3</v>
      </c>
      <c r="C42">
        <v>5.2030452802353264E-4</v>
      </c>
      <c r="D42">
        <v>1.218249241176448E-4</v>
      </c>
      <c r="E42">
        <v>6.793369631676008E-3</v>
      </c>
      <c r="F42">
        <v>4.8778549502206112E-4</v>
      </c>
      <c r="G42">
        <v>1.1421086636029211E-4</v>
      </c>
      <c r="H42">
        <v>5.9701079525272373E-3</v>
      </c>
      <c r="I42">
        <v>4.5526646202059118E-4</v>
      </c>
      <c r="J42">
        <v>1.0659680860293931E-4</v>
      </c>
    </row>
    <row r="43" spans="1:10" x14ac:dyDescent="0.25">
      <c r="A43">
        <v>42</v>
      </c>
      <c r="B43">
        <v>7.6166313108247787E-3</v>
      </c>
      <c r="C43">
        <v>5.2058944425585163E-4</v>
      </c>
      <c r="D43">
        <v>1.21579306675992E-4</v>
      </c>
      <c r="E43">
        <v>6.793369631676008E-3</v>
      </c>
      <c r="F43">
        <v>4.8805260398985698E-4</v>
      </c>
      <c r="G43">
        <v>1.139806000087425E-4</v>
      </c>
      <c r="H43">
        <v>5.9701079525272373E-3</v>
      </c>
      <c r="I43">
        <v>4.5551576372386749E-4</v>
      </c>
      <c r="J43">
        <v>1.0638189334149299E-4</v>
      </c>
    </row>
    <row r="44" spans="1:10" x14ac:dyDescent="0.25">
      <c r="A44">
        <v>43</v>
      </c>
      <c r="B44">
        <v>7.6166313108247787E-3</v>
      </c>
      <c r="C44">
        <v>5.2087875294674858E-4</v>
      </c>
      <c r="D44">
        <v>1.213299026321137E-4</v>
      </c>
      <c r="E44">
        <v>6.793369631676008E-3</v>
      </c>
      <c r="F44">
        <v>4.8832383088757536E-4</v>
      </c>
      <c r="G44">
        <v>1.137467837176066E-4</v>
      </c>
      <c r="H44">
        <v>5.9701079525272373E-3</v>
      </c>
      <c r="I44">
        <v>4.5576890882840371E-4</v>
      </c>
      <c r="J44">
        <v>1.0616366480309959E-4</v>
      </c>
    </row>
    <row r="45" spans="1:10" x14ac:dyDescent="0.25">
      <c r="A45">
        <v>44</v>
      </c>
      <c r="B45">
        <v>7.6166313108247787E-3</v>
      </c>
      <c r="C45">
        <v>5.2117252181329925E-4</v>
      </c>
      <c r="D45">
        <v>1.210766536092256E-4</v>
      </c>
      <c r="E45">
        <v>6.793369631676008E-3</v>
      </c>
      <c r="F45">
        <v>4.8859923919996565E-4</v>
      </c>
      <c r="G45">
        <v>1.135093627586491E-4</v>
      </c>
      <c r="H45">
        <v>5.9701079525272373E-3</v>
      </c>
      <c r="I45">
        <v>4.5602595658663552E-4</v>
      </c>
      <c r="J45">
        <v>1.059420719080725E-4</v>
      </c>
    </row>
    <row r="46" spans="1:10" x14ac:dyDescent="0.25">
      <c r="A46">
        <v>45</v>
      </c>
      <c r="B46">
        <v>7.6166313108247787E-3</v>
      </c>
      <c r="C46">
        <v>5.2147081961654109E-4</v>
      </c>
      <c r="D46">
        <v>1.20819500330568E-4</v>
      </c>
      <c r="E46">
        <v>6.793369631676008E-3</v>
      </c>
      <c r="F46">
        <v>4.8887889339050664E-4</v>
      </c>
      <c r="G46">
        <v>1.1326828155990761E-4</v>
      </c>
      <c r="H46">
        <v>5.9701079525272373E-3</v>
      </c>
      <c r="I46">
        <v>4.5628696716447392E-4</v>
      </c>
      <c r="J46">
        <v>1.057170627892471E-4</v>
      </c>
    </row>
    <row r="47" spans="1:10" x14ac:dyDescent="0.25">
      <c r="A47">
        <v>46</v>
      </c>
      <c r="B47">
        <v>7.6166313108247787E-3</v>
      </c>
      <c r="C47">
        <v>5.217737161775835E-4</v>
      </c>
      <c r="D47">
        <v>1.205583826055311E-4</v>
      </c>
      <c r="E47">
        <v>6.793369631676008E-3</v>
      </c>
      <c r="F47">
        <v>4.8916285891648548E-4</v>
      </c>
      <c r="G47">
        <v>1.130234836926854E-4</v>
      </c>
      <c r="H47">
        <v>5.9701079525272373E-3</v>
      </c>
      <c r="I47">
        <v>4.5655200165538551E-4</v>
      </c>
      <c r="J47">
        <v>1.054885847798398E-4</v>
      </c>
    </row>
    <row r="48" spans="1:10" x14ac:dyDescent="0.25">
      <c r="A48">
        <v>47</v>
      </c>
      <c r="B48">
        <v>7.6166313108247787E-3</v>
      </c>
      <c r="C48">
        <v>5.2208128239394317E-4</v>
      </c>
      <c r="D48">
        <v>1.202932393155665E-4</v>
      </c>
      <c r="E48">
        <v>6.793369631676008E-3</v>
      </c>
      <c r="F48">
        <v>4.8945120224432146E-4</v>
      </c>
      <c r="G48">
        <v>1.127749118583436E-4</v>
      </c>
      <c r="H48">
        <v>5.9701079525272373E-3</v>
      </c>
      <c r="I48">
        <v>4.568211220946998E-4</v>
      </c>
      <c r="J48">
        <v>1.0525658440112079E-4</v>
      </c>
    </row>
    <row r="49" spans="1:10" x14ac:dyDescent="0.25">
      <c r="A49">
        <v>48</v>
      </c>
      <c r="B49">
        <v>7.6166313108247787E-3</v>
      </c>
      <c r="C49">
        <v>5.223935902561389E-4</v>
      </c>
      <c r="D49">
        <v>1.200240083998817E-4</v>
      </c>
      <c r="E49">
        <v>6.793369631676008E-3</v>
      </c>
      <c r="F49">
        <v>4.8974399086512785E-4</v>
      </c>
      <c r="G49">
        <v>1.1252250787488909E-4</v>
      </c>
      <c r="H49">
        <v>5.9701079525272373E-3</v>
      </c>
      <c r="I49">
        <v>4.5709439147412028E-4</v>
      </c>
      <c r="J49">
        <v>1.0502100734989659E-4</v>
      </c>
    </row>
    <row r="50" spans="1:10" x14ac:dyDescent="0.25">
      <c r="A50">
        <v>49</v>
      </c>
      <c r="B50">
        <v>7.6166313108247787E-3</v>
      </c>
      <c r="C50">
        <v>5.2271071286454215E-4</v>
      </c>
      <c r="D50">
        <v>1.1975062684091331E-4</v>
      </c>
      <c r="E50">
        <v>6.793369631676008E-3</v>
      </c>
      <c r="F50">
        <v>4.9004129331050748E-4</v>
      </c>
      <c r="G50">
        <v>1.122662126633563E-4</v>
      </c>
      <c r="H50">
        <v>5.9701079525272373E-3</v>
      </c>
      <c r="I50">
        <v>4.5737187375647438E-4</v>
      </c>
      <c r="J50">
        <v>1.047817984857993E-4</v>
      </c>
    </row>
    <row r="51" spans="1:10" x14ac:dyDescent="0.25">
      <c r="A51">
        <v>50</v>
      </c>
      <c r="B51">
        <v>7.6166313108247787E-3</v>
      </c>
      <c r="C51">
        <v>5.2303272444649139E-4</v>
      </c>
      <c r="D51">
        <v>1.1947303064957749E-4</v>
      </c>
      <c r="E51">
        <v>6.793369631676008E-3</v>
      </c>
      <c r="F51">
        <v>4.9034317916858271E-4</v>
      </c>
      <c r="G51">
        <v>1.1200596623397909E-4</v>
      </c>
      <c r="H51">
        <v>5.9701079525272373E-3</v>
      </c>
      <c r="I51">
        <v>4.5765363389067929E-4</v>
      </c>
      <c r="J51">
        <v>1.0453890181838051E-4</v>
      </c>
    </row>
    <row r="52" spans="1:10" x14ac:dyDescent="0.25">
      <c r="A52">
        <v>51</v>
      </c>
      <c r="B52">
        <v>7.6166313108247787E-3</v>
      </c>
      <c r="C52">
        <v>5.2335970037366156E-4</v>
      </c>
      <c r="D52">
        <v>1.191911548502921E-4</v>
      </c>
      <c r="E52">
        <v>6.793369631676008E-3</v>
      </c>
      <c r="F52">
        <v>4.9064971910030807E-4</v>
      </c>
      <c r="G52">
        <v>1.1174170767214889E-4</v>
      </c>
      <c r="H52">
        <v>5.9701079525272373E-3</v>
      </c>
      <c r="I52">
        <v>4.5793973782695267E-4</v>
      </c>
      <c r="J52">
        <v>1.042922604940057E-4</v>
      </c>
    </row>
    <row r="53" spans="1:10" x14ac:dyDescent="0.25">
      <c r="A53">
        <v>52</v>
      </c>
      <c r="B53">
        <v>7.6166313108247787E-3</v>
      </c>
      <c r="C53">
        <v>5.2369171717971022E-4</v>
      </c>
      <c r="D53">
        <v>1.189049334657676E-4</v>
      </c>
      <c r="E53">
        <v>6.793369631676008E-3</v>
      </c>
      <c r="F53">
        <v>4.9096098485597816E-4</v>
      </c>
      <c r="G53">
        <v>1.114733751241572E-4</v>
      </c>
      <c r="H53">
        <v>5.9701079525272373E-3</v>
      </c>
      <c r="I53">
        <v>4.5823025253224599E-4</v>
      </c>
      <c r="J53">
        <v>1.040418167825467E-4</v>
      </c>
    </row>
    <row r="54" spans="1:10" x14ac:dyDescent="0.25">
      <c r="A54">
        <v>53</v>
      </c>
      <c r="B54">
        <v>7.6166313108247787E-3</v>
      </c>
      <c r="C54">
        <v>5.2402885257818552E-4</v>
      </c>
      <c r="D54">
        <v>1.18614299501565E-4</v>
      </c>
      <c r="E54">
        <v>6.793369631676008E-3</v>
      </c>
      <c r="F54">
        <v>4.9127704929204791E-4</v>
      </c>
      <c r="G54">
        <v>1.112009057827172E-4</v>
      </c>
      <c r="H54">
        <v>5.9701079525272373E-3</v>
      </c>
      <c r="I54">
        <v>4.5852524600591371E-4</v>
      </c>
      <c r="J54">
        <v>1.037875120638695E-4</v>
      </c>
    </row>
    <row r="55" spans="1:10" x14ac:dyDescent="0.25">
      <c r="A55">
        <v>54</v>
      </c>
      <c r="B55">
        <v>7.6166313108247787E-3</v>
      </c>
      <c r="C55">
        <v>5.243711854807211E-4</v>
      </c>
      <c r="D55">
        <v>1.183191849304143E-4</v>
      </c>
      <c r="E55">
        <v>6.793369631676008E-3</v>
      </c>
      <c r="F55">
        <v>4.9159798638817413E-4</v>
      </c>
      <c r="G55">
        <v>1.109242358722635E-4</v>
      </c>
      <c r="H55">
        <v>5.9701079525272373E-3</v>
      </c>
      <c r="I55">
        <v>4.5882478729562868E-4</v>
      </c>
      <c r="J55">
        <v>1.035292868141126E-4</v>
      </c>
    </row>
    <row r="56" spans="1:10" x14ac:dyDescent="0.25">
      <c r="A56">
        <v>55</v>
      </c>
      <c r="B56">
        <v>7.6166313108247787E-3</v>
      </c>
      <c r="C56">
        <v>5.2471879601550175E-4</v>
      </c>
      <c r="D56">
        <v>1.180195206762916E-4</v>
      </c>
      <c r="E56">
        <v>6.793369631676008E-3</v>
      </c>
      <c r="F56">
        <v>4.9192387126453297E-4</v>
      </c>
      <c r="G56">
        <v>1.106433006340235E-4</v>
      </c>
      <c r="H56">
        <v>5.9701079525272373E-3</v>
      </c>
      <c r="I56">
        <v>4.5912894651356582E-4</v>
      </c>
      <c r="J56">
        <v>1.032670805917553E-4</v>
      </c>
    </row>
    <row r="57" spans="1:10" x14ac:dyDescent="0.25">
      <c r="A57">
        <v>56</v>
      </c>
      <c r="B57">
        <v>7.6166313108247787E-3</v>
      </c>
      <c r="C57">
        <v>5.2507176554602783E-4</v>
      </c>
      <c r="D57">
        <v>1.1771523659825131E-4</v>
      </c>
      <c r="E57">
        <v>6.793369631676008E-3</v>
      </c>
      <c r="F57">
        <v>4.9225478019940022E-4</v>
      </c>
      <c r="G57">
        <v>1.103580343108607E-4</v>
      </c>
      <c r="H57">
        <v>5.9701079525272373E-3</v>
      </c>
      <c r="I57">
        <v>4.5943779485277419E-4</v>
      </c>
      <c r="J57">
        <v>1.0300083202347E-4</v>
      </c>
    </row>
    <row r="58" spans="1:10" x14ac:dyDescent="0.25">
      <c r="A58">
        <v>57</v>
      </c>
      <c r="B58">
        <v>7.6166313108247787E-3</v>
      </c>
      <c r="C58">
        <v>5.2543017669015222E-4</v>
      </c>
      <c r="D58">
        <v>1.174062614740078E-4</v>
      </c>
      <c r="E58">
        <v>6.793369631676008E-3</v>
      </c>
      <c r="F58">
        <v>4.9259079064701574E-4</v>
      </c>
      <c r="G58">
        <v>1.100683701318825E-4</v>
      </c>
      <c r="H58">
        <v>5.9701079525272373E-3</v>
      </c>
      <c r="I58">
        <v>4.5975140460388278E-4</v>
      </c>
      <c r="J58">
        <v>1.02730478789757E-4</v>
      </c>
    </row>
    <row r="59" spans="1:10" x14ac:dyDescent="0.25">
      <c r="A59">
        <v>58</v>
      </c>
      <c r="B59">
        <v>7.6166313108247787E-3</v>
      </c>
      <c r="C59">
        <v>5.2579411333941164E-4</v>
      </c>
      <c r="D59">
        <v>1.170925229832656E-4</v>
      </c>
      <c r="E59">
        <v>6.793369631676008E-3</v>
      </c>
      <c r="F59">
        <v>4.9293198125569925E-4</v>
      </c>
      <c r="G59">
        <v>1.0977424029681161E-4</v>
      </c>
      <c r="H59">
        <v>5.9701079525272373E-3</v>
      </c>
      <c r="I59">
        <v>4.600698491719847E-4</v>
      </c>
      <c r="J59">
        <v>1.024559576103576E-4</v>
      </c>
    </row>
    <row r="60" spans="1:10" x14ac:dyDescent="0.25">
      <c r="A60">
        <v>59</v>
      </c>
      <c r="B60">
        <v>7.6166313108247787E-3</v>
      </c>
      <c r="C60">
        <v>5.2616366067868283E-4</v>
      </c>
      <c r="D60">
        <v>1.1677394769079111E-4</v>
      </c>
      <c r="E60">
        <v>6.793369631676008E-3</v>
      </c>
      <c r="F60">
        <v>4.9327843188626448E-4</v>
      </c>
      <c r="G60">
        <v>1.094755759601168E-4</v>
      </c>
      <c r="H60">
        <v>5.9701079525272373E-3</v>
      </c>
      <c r="I60">
        <v>4.6039320309384759E-4</v>
      </c>
      <c r="J60">
        <v>1.0217720422944239E-4</v>
      </c>
    </row>
    <row r="61" spans="1:10" x14ac:dyDescent="0.25">
      <c r="A61">
        <v>60</v>
      </c>
      <c r="B61">
        <v>7.6166313108247787E-3</v>
      </c>
      <c r="C61">
        <v>5.2653890520609954E-4</v>
      </c>
      <c r="D61">
        <v>1.164504610292243E-4</v>
      </c>
      <c r="E61">
        <v>6.793369631676008E-3</v>
      </c>
      <c r="F61">
        <v>4.93630223630718E-4</v>
      </c>
      <c r="G61">
        <v>1.0917230721489789E-4</v>
      </c>
      <c r="H61">
        <v>5.9701079525272373E-3</v>
      </c>
      <c r="I61">
        <v>4.6072154205533783E-4</v>
      </c>
      <c r="J61">
        <v>1.018941534005714E-4</v>
      </c>
    </row>
    <row r="62" spans="1:10" x14ac:dyDescent="0.25">
      <c r="A62">
        <v>61</v>
      </c>
      <c r="B62">
        <v>7.6166313108247787E-3</v>
      </c>
      <c r="C62">
        <v>5.2691993475331559E-4</v>
      </c>
      <c r="D62">
        <v>1.1612198728162501E-4</v>
      </c>
      <c r="E62">
        <v>6.793369631676008E-3</v>
      </c>
      <c r="F62">
        <v>4.939874388312336E-4</v>
      </c>
      <c r="G62">
        <v>1.0886436307652361E-4</v>
      </c>
      <c r="H62">
        <v>5.9701079525272373E-3</v>
      </c>
      <c r="I62">
        <v>4.6105494290915128E-4</v>
      </c>
      <c r="J62">
        <v>1.016067388714221E-4</v>
      </c>
    </row>
    <row r="63" spans="1:10" x14ac:dyDescent="0.25">
      <c r="A63">
        <v>62</v>
      </c>
      <c r="B63">
        <v>7.6166313108247787E-3</v>
      </c>
      <c r="C63">
        <v>5.2730683850604971E-4</v>
      </c>
      <c r="D63">
        <v>1.157884495637503E-4</v>
      </c>
      <c r="E63">
        <v>6.793369631676008E-3</v>
      </c>
      <c r="F63">
        <v>4.9435016109942054E-4</v>
      </c>
      <c r="G63">
        <v>1.0855167146601601E-4</v>
      </c>
      <c r="H63">
        <v>5.9701079525272373E-3</v>
      </c>
      <c r="I63">
        <v>4.613934836927929E-4</v>
      </c>
      <c r="J63">
        <v>1.0131489336828169E-4</v>
      </c>
    </row>
    <row r="64" spans="1:10" x14ac:dyDescent="0.25">
      <c r="A64">
        <v>63</v>
      </c>
      <c r="B64">
        <v>7.6166313108247787E-3</v>
      </c>
      <c r="C64">
        <v>5.2769970702497206E-4</v>
      </c>
      <c r="D64">
        <v>1.154497698060582E-4</v>
      </c>
      <c r="E64">
        <v>6.793369631676008E-3</v>
      </c>
      <c r="F64">
        <v>4.9471847533591061E-4</v>
      </c>
      <c r="G64">
        <v>1.082341591931797E-4</v>
      </c>
      <c r="H64">
        <v>5.9701079525272373E-3</v>
      </c>
      <c r="I64">
        <v>4.617372436468504E-4</v>
      </c>
      <c r="J64">
        <v>1.010185485803011E-4</v>
      </c>
    </row>
    <row r="65" spans="1:10" x14ac:dyDescent="0.25">
      <c r="A65">
        <v>64</v>
      </c>
      <c r="B65">
        <v>7.6166313108247787E-3</v>
      </c>
      <c r="C65">
        <v>5.2809863226689624E-4</v>
      </c>
      <c r="D65">
        <v>1.151058687354351E-4</v>
      </c>
      <c r="E65">
        <v>6.793369631676008E-3</v>
      </c>
      <c r="F65">
        <v>4.9509246775021425E-4</v>
      </c>
      <c r="G65">
        <v>1.079117519394706E-4</v>
      </c>
      <c r="H65">
        <v>5.9701079525272373E-3</v>
      </c>
      <c r="I65">
        <v>4.6208630323353361E-4</v>
      </c>
      <c r="J65">
        <v>1.007176351435059E-4</v>
      </c>
    </row>
    <row r="66" spans="1:10" x14ac:dyDescent="0.25">
      <c r="A66">
        <v>65</v>
      </c>
      <c r="B66">
        <v>7.6166313108247787E-3</v>
      </c>
      <c r="C66">
        <v>5.2850370760629858E-4</v>
      </c>
      <c r="D66">
        <v>1.147566658566399E-4</v>
      </c>
      <c r="E66">
        <v>6.793369631676008E-3</v>
      </c>
      <c r="F66">
        <v>4.9547222588090291E-4</v>
      </c>
      <c r="G66">
        <v>1.0758437424059999E-4</v>
      </c>
      <c r="H66">
        <v>5.9701079525272373E-3</v>
      </c>
      <c r="I66">
        <v>4.6244074415551059E-4</v>
      </c>
      <c r="J66">
        <v>1.0041208262456009E-4</v>
      </c>
    </row>
    <row r="67" spans="1:10" x14ac:dyDescent="0.25">
      <c r="A67">
        <v>66</v>
      </c>
      <c r="B67">
        <v>7.6166313108247787E-3</v>
      </c>
      <c r="C67">
        <v>5.2891502785718241E-4</v>
      </c>
      <c r="D67">
        <v>1.144020794334633E-4</v>
      </c>
      <c r="E67">
        <v>6.793369631676008E-3</v>
      </c>
      <c r="F67">
        <v>4.9585783861610835E-4</v>
      </c>
      <c r="G67">
        <v>1.0725194946887199E-4</v>
      </c>
      <c r="H67">
        <v>5.9701079525272373E-3</v>
      </c>
      <c r="I67">
        <v>4.6280064937503402E-4</v>
      </c>
      <c r="J67">
        <v>1.0010181950428059E-4</v>
      </c>
    </row>
    <row r="68" spans="1:10" x14ac:dyDescent="0.25">
      <c r="A68">
        <v>67</v>
      </c>
      <c r="B68">
        <v>7.6166313108247787E-3</v>
      </c>
      <c r="C68">
        <v>5.2933268929527015E-4</v>
      </c>
      <c r="D68">
        <v>1.14042026469596E-4</v>
      </c>
      <c r="E68">
        <v>6.793369631676008E-3</v>
      </c>
      <c r="F68">
        <v>4.9624939621431422E-4</v>
      </c>
      <c r="G68">
        <v>1.0691439981524639E-4</v>
      </c>
      <c r="H68">
        <v>5.9701079525272373E-3</v>
      </c>
      <c r="I68">
        <v>4.6316610313335992E-4</v>
      </c>
      <c r="J68">
        <v>9.9786773160896711E-5</v>
      </c>
    </row>
    <row r="69" spans="1:10" x14ac:dyDescent="0.25">
      <c r="A69">
        <v>68</v>
      </c>
      <c r="B69">
        <v>7.6166313108247787E-3</v>
      </c>
      <c r="C69">
        <v>5.2975678968052685E-4</v>
      </c>
      <c r="D69">
        <v>1.136764226892025E-4</v>
      </c>
      <c r="E69">
        <v>6.793369631676008E-3</v>
      </c>
      <c r="F69">
        <v>4.9664699032549164E-4</v>
      </c>
      <c r="G69">
        <v>1.065716462711274E-4</v>
      </c>
      <c r="H69">
        <v>5.9701079525272373E-3</v>
      </c>
      <c r="I69">
        <v>4.6353719097045991E-4</v>
      </c>
      <c r="J69">
        <v>9.9466869853052339E-5</v>
      </c>
    </row>
    <row r="70" spans="1:10" x14ac:dyDescent="0.25">
      <c r="A70">
        <v>69</v>
      </c>
      <c r="B70">
        <v>7.6166313108247787E-3</v>
      </c>
      <c r="C70">
        <v>5.3018742828005356E-4</v>
      </c>
      <c r="D70">
        <v>1.133051825171945E-4</v>
      </c>
      <c r="E70">
        <v>6.793369631676008E-3</v>
      </c>
      <c r="F70">
        <v>4.9705071401255087E-4</v>
      </c>
      <c r="G70">
        <v>1.0622360860987E-4</v>
      </c>
      <c r="H70">
        <v>5.9701079525272373E-3</v>
      </c>
      <c r="I70">
        <v>4.6391399974504802E-4</v>
      </c>
      <c r="J70">
        <v>9.9142034702545383E-5</v>
      </c>
    </row>
    <row r="71" spans="1:10" x14ac:dyDescent="0.25">
      <c r="A71">
        <v>70</v>
      </c>
      <c r="B71">
        <v>7.6166313108247787E-3</v>
      </c>
      <c r="C71">
        <v>5.3062470589132602E-4</v>
      </c>
      <c r="D71">
        <v>1.129282190592014E-4</v>
      </c>
      <c r="E71">
        <v>6.793369631676008E-3</v>
      </c>
      <c r="F71">
        <v>4.9746066177311864E-4</v>
      </c>
      <c r="G71">
        <v>1.058702053680015E-4</v>
      </c>
      <c r="H71">
        <v>5.9701079525272373E-3</v>
      </c>
      <c r="I71">
        <v>4.6429661765491089E-4</v>
      </c>
      <c r="J71">
        <v>9.8812191676801454E-5</v>
      </c>
    </row>
    <row r="72" spans="1:10" x14ac:dyDescent="0.25">
      <c r="A72">
        <v>71</v>
      </c>
      <c r="B72">
        <v>7.6166313108247787E-3</v>
      </c>
      <c r="C72">
        <v>5.3106872486577243E-4</v>
      </c>
      <c r="D72">
        <v>1.125454440812309E-4</v>
      </c>
      <c r="E72">
        <v>6.793369631676008E-3</v>
      </c>
      <c r="F72">
        <v>4.9787692956165949E-4</v>
      </c>
      <c r="G72">
        <v>1.055113538261541E-4</v>
      </c>
      <c r="H72">
        <v>5.9701079525272373E-3</v>
      </c>
      <c r="I72">
        <v>4.646851342575499E-4</v>
      </c>
      <c r="J72">
        <v>9.8477263571077289E-5</v>
      </c>
    </row>
    <row r="73" spans="1:10" x14ac:dyDescent="0.25">
      <c r="A73">
        <v>72</v>
      </c>
      <c r="B73">
        <v>7.6166313108247787E-3</v>
      </c>
      <c r="C73">
        <v>5.3151958913274307E-4</v>
      </c>
      <c r="D73">
        <v>1.121567679890167E-4</v>
      </c>
      <c r="E73">
        <v>6.793369631676008E-3</v>
      </c>
      <c r="F73">
        <v>4.9829961481194442E-4</v>
      </c>
      <c r="G73">
        <v>1.051469699897033E-4</v>
      </c>
      <c r="H73">
        <v>5.9701079525272373E-3</v>
      </c>
      <c r="I73">
        <v>4.6507964049114918E-4</v>
      </c>
      <c r="J73">
        <v>9.8137171990389879E-5</v>
      </c>
    </row>
    <row r="74" spans="1:10" x14ac:dyDescent="0.25">
      <c r="A74">
        <v>73</v>
      </c>
      <c r="B74">
        <v>7.6166313108247787E-3</v>
      </c>
      <c r="C74">
        <v>5.319774042238265E-4</v>
      </c>
      <c r="D74">
        <v>1.117620998070476E-4</v>
      </c>
      <c r="E74">
        <v>6.793369631676008E-3</v>
      </c>
      <c r="F74">
        <v>4.9872881645983576E-4</v>
      </c>
      <c r="G74">
        <v>1.047769685691072E-4</v>
      </c>
      <c r="H74">
        <v>5.9701079525272373E-3</v>
      </c>
      <c r="I74">
        <v>4.654802286958466E-4</v>
      </c>
      <c r="J74">
        <v>9.7791837331166845E-5</v>
      </c>
    </row>
    <row r="75" spans="1:10" x14ac:dyDescent="0.25">
      <c r="A75">
        <v>74</v>
      </c>
      <c r="B75">
        <v>7.6166313108247787E-3</v>
      </c>
      <c r="C75">
        <v>5.3244227729756517E-4</v>
      </c>
      <c r="D75">
        <v>1.113613471572731E-4</v>
      </c>
      <c r="E75">
        <v>6.793369631676008E-3</v>
      </c>
      <c r="F75">
        <v>4.9916463496646414E-4</v>
      </c>
      <c r="G75">
        <v>1.0440126295994359E-4</v>
      </c>
      <c r="H75">
        <v>5.9701079525272373E-3</v>
      </c>
      <c r="I75">
        <v>4.6588699263536658E-4</v>
      </c>
      <c r="J75">
        <v>9.7441178762614159E-5</v>
      </c>
    </row>
    <row r="76" spans="1:10" x14ac:dyDescent="0.25">
      <c r="A76">
        <v>75</v>
      </c>
      <c r="B76">
        <v>7.6166313108247787E-3</v>
      </c>
      <c r="C76">
        <v>5.329143171645237E-4</v>
      </c>
      <c r="D76">
        <v>1.109544162374812E-4</v>
      </c>
      <c r="E76">
        <v>6.793369631676008E-3</v>
      </c>
      <c r="F76">
        <v>4.9960717234173886E-4</v>
      </c>
      <c r="G76">
        <v>1.0401976522263869E-4</v>
      </c>
      <c r="H76">
        <v>5.9701079525272373E-3</v>
      </c>
      <c r="I76">
        <v>4.6630002751895739E-4</v>
      </c>
      <c r="J76">
        <v>9.7085114207796279E-5</v>
      </c>
    </row>
    <row r="77" spans="1:10" x14ac:dyDescent="0.25">
      <c r="A77">
        <v>76</v>
      </c>
      <c r="B77">
        <v>7.6166313108247787E-3</v>
      </c>
      <c r="C77">
        <v>5.3339363431276514E-4</v>
      </c>
      <c r="D77">
        <v>1.1054121179934249E-4</v>
      </c>
      <c r="E77">
        <v>6.793369631676008E-3</v>
      </c>
      <c r="F77">
        <v>5.0005653216821447E-4</v>
      </c>
      <c r="G77">
        <v>1.036323860618838E-4</v>
      </c>
      <c r="H77">
        <v>5.9701079525272373E-3</v>
      </c>
      <c r="I77">
        <v>4.6671943002366732E-4</v>
      </c>
      <c r="J77">
        <v>9.6723560324424936E-5</v>
      </c>
    </row>
    <row r="78" spans="1:10" x14ac:dyDescent="0.25">
      <c r="A78">
        <v>77</v>
      </c>
      <c r="B78">
        <v>7.6166313108247787E-3</v>
      </c>
      <c r="C78">
        <v>5.3388034093370762E-4</v>
      </c>
      <c r="D78">
        <v>1.101216371261159E-4</v>
      </c>
      <c r="E78">
        <v>6.793369631676008E-3</v>
      </c>
      <c r="F78">
        <v>5.0051281962534898E-4</v>
      </c>
      <c r="G78">
        <v>1.0323903480573379E-4</v>
      </c>
      <c r="H78">
        <v>5.9701079525272373E-3</v>
      </c>
      <c r="I78">
        <v>4.6714529831699201E-4</v>
      </c>
      <c r="J78">
        <v>9.6356432485351646E-5</v>
      </c>
    </row>
    <row r="79" spans="1:10" x14ac:dyDescent="0.25">
      <c r="A79">
        <v>78</v>
      </c>
      <c r="B79">
        <v>7.6166313108247787E-3</v>
      </c>
      <c r="C79">
        <v>5.3437455094838804E-4</v>
      </c>
      <c r="D79">
        <v>1.096955940100103E-4</v>
      </c>
      <c r="E79">
        <v>6.793369631676008E-3</v>
      </c>
      <c r="F79">
        <v>5.0097614151411248E-4</v>
      </c>
      <c r="G79">
        <v>1.028396193843848E-4</v>
      </c>
      <c r="H79">
        <v>5.9701079525272373E-3</v>
      </c>
      <c r="I79">
        <v>4.6757773207983859E-4</v>
      </c>
      <c r="J79">
        <v>9.5983644758759287E-5</v>
      </c>
    </row>
    <row r="80" spans="1:10" x14ac:dyDescent="0.25">
      <c r="A80">
        <v>79</v>
      </c>
      <c r="B80">
        <v>7.6166313108247787E-3</v>
      </c>
      <c r="C80">
        <v>5.3487638003413079E-4</v>
      </c>
      <c r="D80">
        <v>1.0926298272919811E-4</v>
      </c>
      <c r="E80">
        <v>6.793369631676008E-3</v>
      </c>
      <c r="F80">
        <v>5.0144660628199814E-4</v>
      </c>
      <c r="G80">
        <v>1.024340463086234E-4</v>
      </c>
      <c r="H80">
        <v>5.9701079525272373E-3</v>
      </c>
      <c r="I80">
        <v>4.6801683252986349E-4</v>
      </c>
      <c r="J80">
        <v>9.5605109888048629E-5</v>
      </c>
    </row>
    <row r="81" spans="1:10" x14ac:dyDescent="0.25">
      <c r="A81">
        <v>80</v>
      </c>
      <c r="B81">
        <v>7.6166313108247787E-3</v>
      </c>
      <c r="C81">
        <v>5.3538594565161158E-4</v>
      </c>
      <c r="D81">
        <v>1.088237020244735E-4</v>
      </c>
      <c r="E81">
        <v>6.793369631676008E-3</v>
      </c>
      <c r="F81">
        <v>5.0192432404838388E-4</v>
      </c>
      <c r="G81">
        <v>1.02022220647944E-4</v>
      </c>
      <c r="H81">
        <v>5.9701079525272373E-3</v>
      </c>
      <c r="I81">
        <v>4.684627024451596E-4</v>
      </c>
      <c r="J81">
        <v>9.5220739271414525E-5</v>
      </c>
    </row>
    <row r="82" spans="1:10" x14ac:dyDescent="0.25">
      <c r="A82">
        <v>81</v>
      </c>
      <c r="B82">
        <v>7.6166313108247787E-3</v>
      </c>
      <c r="C82">
        <v>5.3590336707236275E-4</v>
      </c>
      <c r="D82">
        <v>1.083776490755509E-4</v>
      </c>
      <c r="E82">
        <v>6.793369631676008E-3</v>
      </c>
      <c r="F82">
        <v>5.0240940663033801E-4</v>
      </c>
      <c r="G82">
        <v>1.016040460083291E-4</v>
      </c>
      <c r="H82">
        <v>5.9701079525272373E-3</v>
      </c>
      <c r="I82">
        <v>4.6891544618831479E-4</v>
      </c>
      <c r="J82">
        <v>9.4830442941107307E-5</v>
      </c>
    </row>
    <row r="83" spans="1:10" x14ac:dyDescent="0.25">
      <c r="A83">
        <v>82</v>
      </c>
      <c r="B83">
        <v>7.6166313108247787E-3</v>
      </c>
      <c r="C83">
        <v>5.3642876540668056E-4</v>
      </c>
      <c r="D83">
        <v>1.079247194769992E-4</v>
      </c>
      <c r="E83">
        <v>6.793369631676008E-3</v>
      </c>
      <c r="F83">
        <v>5.0290196756876343E-4</v>
      </c>
      <c r="G83">
        <v>1.011794245096869E-4</v>
      </c>
      <c r="H83">
        <v>5.9701079525272373E-3</v>
      </c>
      <c r="I83">
        <v>4.6937516973084598E-4</v>
      </c>
      <c r="J83">
        <v>9.4434129542374519E-5</v>
      </c>
    </row>
    <row r="84" spans="1:10" x14ac:dyDescent="0.25">
      <c r="A84">
        <v>83</v>
      </c>
      <c r="B84">
        <v>7.6166313108247787E-3</v>
      </c>
      <c r="C84">
        <v>5.3696226363198927E-4</v>
      </c>
      <c r="D84">
        <v>1.074648072138031E-4</v>
      </c>
      <c r="E84">
        <v>6.793369631676008E-3</v>
      </c>
      <c r="F84">
        <v>5.0340212215498807E-4</v>
      </c>
      <c r="G84">
        <v>1.007482567629405E-4</v>
      </c>
      <c r="H84">
        <v>5.9701079525272373E-3</v>
      </c>
      <c r="I84">
        <v>4.6984198067799018E-4</v>
      </c>
      <c r="J84">
        <v>9.4031706312077939E-5</v>
      </c>
    </row>
    <row r="85" spans="1:10" x14ac:dyDescent="0.25">
      <c r="A85">
        <v>84</v>
      </c>
      <c r="B85">
        <v>7.6166313108247787E-3</v>
      </c>
      <c r="C85">
        <v>5.3750398662160228E-4</v>
      </c>
      <c r="D85">
        <v>1.069978046365494E-4</v>
      </c>
      <c r="E85">
        <v>6.793369631676008E-3</v>
      </c>
      <c r="F85">
        <v>5.0390998745775128E-4</v>
      </c>
      <c r="G85">
        <v>1.003104418467652E-4</v>
      </c>
      <c r="H85">
        <v>5.9701079525272373E-3</v>
      </c>
      <c r="I85">
        <v>4.7031598829390202E-4</v>
      </c>
      <c r="J85">
        <v>9.3623079056980954E-5</v>
      </c>
    </row>
    <row r="86" spans="1:10" x14ac:dyDescent="0.25">
      <c r="A86">
        <v>85</v>
      </c>
      <c r="B86">
        <v>7.6166313108247787E-3</v>
      </c>
      <c r="C86">
        <v>5.3805406117397522E-4</v>
      </c>
      <c r="D86">
        <v>1.065236024362297E-4</v>
      </c>
      <c r="E86">
        <v>6.793369631676008E-3</v>
      </c>
      <c r="F86">
        <v>5.0442568235059982E-4</v>
      </c>
      <c r="G86">
        <v>9.9865877283965477E-5</v>
      </c>
      <c r="H86">
        <v>5.9701079525272373E-3</v>
      </c>
      <c r="I86">
        <v>4.7079730352722588E-4</v>
      </c>
      <c r="J86">
        <v>9.3208152131701231E-5</v>
      </c>
    </row>
    <row r="87" spans="1:10" x14ac:dyDescent="0.25">
      <c r="A87">
        <v>86</v>
      </c>
      <c r="B87">
        <v>7.6166313108247787E-3</v>
      </c>
      <c r="C87">
        <v>5.386126160423616E-4</v>
      </c>
      <c r="D87">
        <v>1.06042089618655E-4</v>
      </c>
      <c r="E87">
        <v>6.793369631676008E-3</v>
      </c>
      <c r="F87">
        <v>5.0494932753971343E-4</v>
      </c>
      <c r="G87">
        <v>9.9414459017489255E-5</v>
      </c>
      <c r="H87">
        <v>5.9701079525272373E-3</v>
      </c>
      <c r="I87">
        <v>4.7128603903706672E-4</v>
      </c>
      <c r="J87">
        <v>9.278682841632343E-5</v>
      </c>
    </row>
    <row r="88" spans="1:10" x14ac:dyDescent="0.25">
      <c r="A88">
        <v>87</v>
      </c>
      <c r="B88">
        <v>7.6166313108247787E-3</v>
      </c>
      <c r="C88">
        <v>5.391797819649691E-4</v>
      </c>
      <c r="D88">
        <v>1.055531534784761E-4</v>
      </c>
      <c r="E88">
        <v>6.793369631676008E-3</v>
      </c>
      <c r="F88">
        <v>5.0548104559215636E-4</v>
      </c>
      <c r="G88">
        <v>9.8956081386071526E-5</v>
      </c>
      <c r="H88">
        <v>5.9701079525272373E-3</v>
      </c>
      <c r="I88">
        <v>4.7178230921934709E-4</v>
      </c>
      <c r="J88">
        <v>9.2359009293666884E-5</v>
      </c>
    </row>
    <row r="89" spans="1:10" x14ac:dyDescent="0.25">
      <c r="A89">
        <v>88</v>
      </c>
      <c r="B89">
        <v>7.6166313108247787E-3</v>
      </c>
      <c r="C89">
        <v>5.3975569169554941E-4</v>
      </c>
      <c r="D89">
        <v>1.0505667957280279E-4</v>
      </c>
      <c r="E89">
        <v>6.793369631676008E-3</v>
      </c>
      <c r="F89">
        <v>5.0602096096457791E-4</v>
      </c>
      <c r="G89">
        <v>9.849063709950278E-5</v>
      </c>
      <c r="H89">
        <v>5.9701079525272373E-3</v>
      </c>
      <c r="I89">
        <v>4.7228623023360441E-4</v>
      </c>
      <c r="J89">
        <v>9.1924594626202738E-5</v>
      </c>
    </row>
    <row r="90" spans="1:10" x14ac:dyDescent="0.25">
      <c r="A90">
        <v>89</v>
      </c>
      <c r="B90">
        <v>7.6166313108247787E-3</v>
      </c>
      <c r="C90">
        <v>5.4034048003447858E-4</v>
      </c>
      <c r="D90">
        <v>1.04552551694417E-4</v>
      </c>
      <c r="E90">
        <v>6.793369631676008E-3</v>
      </c>
      <c r="F90">
        <v>5.0656920003232242E-4</v>
      </c>
      <c r="G90">
        <v>9.8018017213516103E-5</v>
      </c>
      <c r="H90">
        <v>5.9701079525272373E-3</v>
      </c>
      <c r="I90">
        <v>4.7279792003016621E-4</v>
      </c>
      <c r="J90">
        <v>9.1483482732615171E-5</v>
      </c>
    </row>
    <row r="91" spans="1:10" x14ac:dyDescent="0.25">
      <c r="A91">
        <v>90</v>
      </c>
      <c r="B91">
        <v>7.6166313108247787E-3</v>
      </c>
      <c r="C91">
        <v>5.4093428386029678E-4</v>
      </c>
      <c r="D91">
        <v>1.040406518445728E-4</v>
      </c>
      <c r="E91">
        <v>6.793369631676008E-3</v>
      </c>
      <c r="F91">
        <v>5.0712589111902729E-4</v>
      </c>
      <c r="G91">
        <v>9.7538111104287121E-5</v>
      </c>
      <c r="H91">
        <v>5.9701079525272373E-3</v>
      </c>
      <c r="I91">
        <v>4.7331749837775948E-4</v>
      </c>
      <c r="J91">
        <v>9.103557036400147E-5</v>
      </c>
    </row>
    <row r="92" spans="1:10" x14ac:dyDescent="0.25">
      <c r="A92">
        <v>91</v>
      </c>
      <c r="B92">
        <v>7.6166313108247787E-3</v>
      </c>
      <c r="C92">
        <v>5.4153724216176311E-4</v>
      </c>
      <c r="D92">
        <v>1.035208602053768E-4</v>
      </c>
      <c r="E92">
        <v>6.793369631676008E-3</v>
      </c>
      <c r="F92">
        <v>5.0769116452665207E-4</v>
      </c>
      <c r="G92">
        <v>9.7050806442540866E-5</v>
      </c>
      <c r="H92">
        <v>5.9701079525272373E-3</v>
      </c>
      <c r="I92">
        <v>4.7384508689154271E-4</v>
      </c>
      <c r="J92">
        <v>9.0580752679704957E-5</v>
      </c>
    </row>
    <row r="93" spans="1:10" x14ac:dyDescent="0.25">
      <c r="A93">
        <v>92</v>
      </c>
      <c r="B93">
        <v>7.6166313108247787E-3</v>
      </c>
      <c r="C93">
        <v>5.4214949607037869E-4</v>
      </c>
      <c r="D93">
        <v>1.0299305511174319E-4</v>
      </c>
      <c r="E93">
        <v>6.793369631676008E-3</v>
      </c>
      <c r="F93">
        <v>5.0826515256597834E-4</v>
      </c>
      <c r="G93">
        <v>9.6555989167259359E-5</v>
      </c>
      <c r="H93">
        <v>5.9701079525272373E-3</v>
      </c>
      <c r="I93">
        <v>4.7438080906157972E-4</v>
      </c>
      <c r="J93">
        <v>9.0118923222775552E-5</v>
      </c>
    </row>
    <row r="94" spans="1:10" x14ac:dyDescent="0.25">
      <c r="A94">
        <v>93</v>
      </c>
      <c r="B94">
        <v>7.6166313108247787E-3</v>
      </c>
      <c r="C94">
        <v>5.4277118889341908E-4</v>
      </c>
      <c r="D94">
        <v>1.02457113022916E-4</v>
      </c>
      <c r="E94">
        <v>6.793369631676008E-3</v>
      </c>
      <c r="F94">
        <v>5.0884798958757843E-4</v>
      </c>
      <c r="G94">
        <v>9.605354345898392E-5</v>
      </c>
      <c r="H94">
        <v>5.9701079525272373E-3</v>
      </c>
      <c r="I94">
        <v>4.7492479028173967E-4</v>
      </c>
      <c r="J94">
        <v>8.9649973895051824E-5</v>
      </c>
    </row>
    <row r="95" spans="1:10" x14ac:dyDescent="0.25">
      <c r="A95">
        <v>94</v>
      </c>
      <c r="B95">
        <v>7.6166313108247787E-3</v>
      </c>
      <c r="C95">
        <v>5.4340246614747979E-4</v>
      </c>
      <c r="D95">
        <v>1.019129084935528E-4</v>
      </c>
      <c r="E95">
        <v>6.793369631676008E-3</v>
      </c>
      <c r="F95">
        <v>5.094398120132613E-4</v>
      </c>
      <c r="G95">
        <v>9.5543351712705919E-5</v>
      </c>
      <c r="H95">
        <v>5.9701079525272373E-3</v>
      </c>
      <c r="I95">
        <v>4.7547715787904461E-4</v>
      </c>
      <c r="J95">
        <v>8.9173794931859008E-5</v>
      </c>
    </row>
    <row r="96" spans="1:10" x14ac:dyDescent="0.25">
      <c r="A96">
        <v>95</v>
      </c>
      <c r="B96">
        <v>7.6166313108247787E-3</v>
      </c>
      <c r="C96">
        <v>5.4404347559254237E-4</v>
      </c>
      <c r="D96">
        <v>1.013603141443619E-4</v>
      </c>
      <c r="E96">
        <v>6.793369631676008E-3</v>
      </c>
      <c r="F96">
        <v>5.1004075836800654E-4</v>
      </c>
      <c r="G96">
        <v>9.5025294510339448E-5</v>
      </c>
      <c r="H96">
        <v>5.9701079525272373E-3</v>
      </c>
      <c r="I96">
        <v>4.7603804114347239E-4</v>
      </c>
      <c r="J96">
        <v>8.8690274876316973E-5</v>
      </c>
    </row>
    <row r="97" spans="1:10" x14ac:dyDescent="0.25">
      <c r="A97">
        <v>96</v>
      </c>
      <c r="B97">
        <v>7.6166313108247787E-3</v>
      </c>
      <c r="C97">
        <v>5.446943672665469E-4</v>
      </c>
      <c r="D97">
        <v>1.007992006322877E-4</v>
      </c>
      <c r="E97">
        <v>6.793369631676008E-3</v>
      </c>
      <c r="F97">
        <v>5.1065096931238705E-4</v>
      </c>
      <c r="G97">
        <v>9.4499250592769819E-5</v>
      </c>
      <c r="H97">
        <v>5.9701079525272373E-3</v>
      </c>
      <c r="I97">
        <v>4.7660757135822911E-4</v>
      </c>
      <c r="J97">
        <v>8.8199300553252019E-5</v>
      </c>
    </row>
    <row r="98" spans="1:10" x14ac:dyDescent="0.25">
      <c r="A98">
        <v>97</v>
      </c>
      <c r="B98">
        <v>7.6166313108247787E-3</v>
      </c>
      <c r="C98">
        <v>5.4535529352052708E-4</v>
      </c>
      <c r="D98">
        <v>1.002294366202356E-4</v>
      </c>
      <c r="E98">
        <v>6.793369631676008E-3</v>
      </c>
      <c r="F98">
        <v>5.1127058767549396E-4</v>
      </c>
      <c r="G98">
        <v>9.3965096831471036E-5</v>
      </c>
      <c r="H98">
        <v>5.9701079525272373E-3</v>
      </c>
      <c r="I98">
        <v>4.7718588183046068E-4</v>
      </c>
      <c r="J98">
        <v>8.7700757042706454E-5</v>
      </c>
    </row>
    <row r="99" spans="1:10" x14ac:dyDescent="0.25">
      <c r="A99">
        <v>98</v>
      </c>
      <c r="B99">
        <v>7.6166313108247787E-3</v>
      </c>
      <c r="C99">
        <v>5.4602640905425761E-4</v>
      </c>
      <c r="D99">
        <v>9.9650888746331069E-5</v>
      </c>
      <c r="E99">
        <v>6.793369631676008E-3</v>
      </c>
      <c r="F99">
        <v>5.1189975848836403E-4</v>
      </c>
      <c r="G99">
        <v>9.3422708199685528E-5</v>
      </c>
      <c r="H99">
        <v>5.9701079525272373E-3</v>
      </c>
      <c r="I99">
        <v>4.777731079224742E-4</v>
      </c>
      <c r="J99">
        <v>8.7194527653040001E-5</v>
      </c>
    </row>
    <row r="100" spans="1:10" x14ac:dyDescent="0.25">
      <c r="A100">
        <v>99</v>
      </c>
      <c r="B100">
        <v>7.6166313108247787E-3</v>
      </c>
      <c r="C100">
        <v>5.4670787095246511E-4</v>
      </c>
      <c r="D100">
        <v>9.9063421592703832E-5</v>
      </c>
      <c r="E100">
        <v>6.793369631676008E-3</v>
      </c>
      <c r="F100">
        <v>5.1253862901793365E-4</v>
      </c>
      <c r="G100">
        <v>9.2871957743160006E-5</v>
      </c>
      <c r="H100">
        <v>5.9701079525272373E-3</v>
      </c>
      <c r="I100">
        <v>4.7836938708340409E-4</v>
      </c>
      <c r="J100">
        <v>8.6680493893616167E-5</v>
      </c>
    </row>
    <row r="101" spans="1:10" x14ac:dyDescent="0.25">
      <c r="A101">
        <v>100</v>
      </c>
      <c r="B101">
        <v>7.6166313108247787E-3</v>
      </c>
      <c r="C101">
        <v>5.473998387216033E-4</v>
      </c>
      <c r="D101">
        <v>9.8466897653791511E-5</v>
      </c>
      <c r="E101">
        <v>6.793369631676008E-3</v>
      </c>
      <c r="F101">
        <v>5.1318734880150105E-4</v>
      </c>
      <c r="G101">
        <v>9.2312716550429729E-5</v>
      </c>
      <c r="H101">
        <v>5.9701079525272373E-3</v>
      </c>
      <c r="I101">
        <v>4.7897485888140232E-4</v>
      </c>
      <c r="J101">
        <v>8.6158535447067907E-5</v>
      </c>
    </row>
    <row r="102" spans="1:10" x14ac:dyDescent="0.25">
      <c r="A102">
        <v>101</v>
      </c>
      <c r="B102">
        <v>7.6166313108247787E-3</v>
      </c>
      <c r="C102">
        <v>5.4810247432718036E-4</v>
      </c>
      <c r="D102">
        <v>9.78611773041543E-5</v>
      </c>
      <c r="E102">
        <v>6.793369631676008E-3</v>
      </c>
      <c r="F102">
        <v>5.1384606968173053E-4</v>
      </c>
      <c r="G102">
        <v>9.1744853722644846E-5</v>
      </c>
      <c r="H102">
        <v>5.9701079525272373E-3</v>
      </c>
      <c r="I102">
        <v>4.7958966503628238E-4</v>
      </c>
      <c r="J102">
        <v>8.5628530141135337E-5</v>
      </c>
    </row>
    <row r="103" spans="1:10" x14ac:dyDescent="0.25">
      <c r="A103">
        <v>102</v>
      </c>
      <c r="B103">
        <v>7.6166313108247787E-3</v>
      </c>
      <c r="C103">
        <v>5.4881594223168126E-4</v>
      </c>
      <c r="D103">
        <v>9.7246118765793516E-5</v>
      </c>
      <c r="E103">
        <v>6.793369631676008E-3</v>
      </c>
      <c r="F103">
        <v>5.145149458421986E-4</v>
      </c>
      <c r="G103">
        <v>9.1168236342931627E-5</v>
      </c>
      <c r="H103">
        <v>5.9701079525272373E-3</v>
      </c>
      <c r="I103">
        <v>4.802139494527192E-4</v>
      </c>
      <c r="J103">
        <v>8.5090353920069657E-5</v>
      </c>
    </row>
    <row r="104" spans="1:10" x14ac:dyDescent="0.25">
      <c r="A104">
        <v>103</v>
      </c>
      <c r="B104">
        <v>7.6166313108247787E-3</v>
      </c>
      <c r="C104">
        <v>5.4954040943304124E-4</v>
      </c>
      <c r="D104">
        <v>9.6621578074966322E-5</v>
      </c>
      <c r="E104">
        <v>6.793369631676008E-3</v>
      </c>
      <c r="F104">
        <v>5.151941338434737E-4</v>
      </c>
      <c r="G104">
        <v>9.058272944528115E-5</v>
      </c>
      <c r="H104">
        <v>5.9701079525272373E-3</v>
      </c>
      <c r="I104">
        <v>4.8084785825390952E-4</v>
      </c>
      <c r="J104">
        <v>8.4543880815595869E-5</v>
      </c>
    </row>
    <row r="105" spans="1:10" x14ac:dyDescent="0.25">
      <c r="A105">
        <v>104</v>
      </c>
      <c r="B105">
        <v>7.6166313108247787E-3</v>
      </c>
      <c r="C105">
        <v>5.5027604550375348E-4</v>
      </c>
      <c r="D105">
        <v>9.5987409048488875E-5</v>
      </c>
      <c r="E105">
        <v>6.793369631676008E-3</v>
      </c>
      <c r="F105">
        <v>5.1588379265976819E-4</v>
      </c>
      <c r="G105">
        <v>8.9988195982958547E-5</v>
      </c>
      <c r="H105">
        <v>5.9701079525272373E-3</v>
      </c>
      <c r="I105">
        <v>4.8149153981578448E-4</v>
      </c>
      <c r="J105">
        <v>8.3988982917428123E-5</v>
      </c>
    </row>
    <row r="106" spans="1:10" x14ac:dyDescent="0.25">
      <c r="A106">
        <v>105</v>
      </c>
      <c r="B106">
        <v>7.6166313108247787E-3</v>
      </c>
      <c r="C106">
        <v>5.51023022630558E-4</v>
      </c>
      <c r="D106">
        <v>9.5343463249519919E-5</v>
      </c>
      <c r="E106">
        <v>6.793369631676008E-3</v>
      </c>
      <c r="F106">
        <v>5.1658408371614583E-4</v>
      </c>
      <c r="G106">
        <v>8.9384496796425134E-5</v>
      </c>
      <c r="H106">
        <v>5.9701079525272373E-3</v>
      </c>
      <c r="I106">
        <v>4.8214514480173718E-4</v>
      </c>
      <c r="J106">
        <v>8.3425530343330282E-5</v>
      </c>
    </row>
    <row r="107" spans="1:10" x14ac:dyDescent="0.25">
      <c r="A107">
        <v>106</v>
      </c>
      <c r="B107">
        <v>7.6166313108247787E-3</v>
      </c>
      <c r="C107">
        <v>5.5178151565473245E-4</v>
      </c>
      <c r="D107">
        <v>9.4689589952816851E-5</v>
      </c>
      <c r="E107">
        <v>6.793369631676008E-3</v>
      </c>
      <c r="F107">
        <v>5.1729517092631062E-4</v>
      </c>
      <c r="G107">
        <v>8.8771490580766014E-5</v>
      </c>
      <c r="H107">
        <v>5.9701079525272373E-3</v>
      </c>
      <c r="I107">
        <v>4.8280882619789058E-4</v>
      </c>
      <c r="J107">
        <v>8.2853391208715109E-5</v>
      </c>
    </row>
    <row r="108" spans="1:10" x14ac:dyDescent="0.25">
      <c r="A108">
        <v>107</v>
      </c>
      <c r="B108">
        <v>7.6166313108247787E-3</v>
      </c>
      <c r="C108">
        <v>5.5255170211303088E-4</v>
      </c>
      <c r="D108">
        <v>9.4025636109456269E-5</v>
      </c>
      <c r="E108">
        <v>6.793369631676008E-3</v>
      </c>
      <c r="F108">
        <v>5.1801722073096677E-4</v>
      </c>
      <c r="G108">
        <v>8.814903385261548E-5</v>
      </c>
      <c r="H108">
        <v>5.9701079525272373E-3</v>
      </c>
      <c r="I108">
        <v>4.8348273934890038E-4</v>
      </c>
      <c r="J108">
        <v>8.227243159577461E-5</v>
      </c>
    </row>
    <row r="109" spans="1:10" x14ac:dyDescent="0.25">
      <c r="A109">
        <v>108</v>
      </c>
      <c r="B109">
        <v>7.6166313108247787E-3</v>
      </c>
      <c r="C109">
        <v>5.5333376227922741E-4</v>
      </c>
      <c r="D109">
        <v>9.3351446311010564E-5</v>
      </c>
      <c r="E109">
        <v>6.793369631676008E-3</v>
      </c>
      <c r="F109">
        <v>5.1875040213677571E-4</v>
      </c>
      <c r="G109">
        <v>8.7516980916572625E-5</v>
      </c>
      <c r="H109">
        <v>5.9701079525272373E-3</v>
      </c>
      <c r="I109">
        <v>4.8416704199432379E-4</v>
      </c>
      <c r="J109">
        <v>8.1682515522134606E-5</v>
      </c>
    </row>
    <row r="110" spans="1:10" x14ac:dyDescent="0.25">
      <c r="A110">
        <v>109</v>
      </c>
      <c r="B110">
        <v>7.6166313108247787E-3</v>
      </c>
      <c r="C110">
        <v>5.5412787920631991E-4</v>
      </c>
      <c r="D110">
        <v>9.2666862753172137E-5</v>
      </c>
      <c r="E110">
        <v>6.793369631676008E-3</v>
      </c>
      <c r="F110">
        <v>5.194948867559251E-4</v>
      </c>
      <c r="G110">
        <v>8.6875183831099104E-5</v>
      </c>
      <c r="H110">
        <v>5.9701079525272373E-3</v>
      </c>
      <c r="I110">
        <v>4.8486189430553003E-4</v>
      </c>
      <c r="J110">
        <v>8.1083504909026003E-5</v>
      </c>
    </row>
    <row r="111" spans="1:10" x14ac:dyDescent="0.25">
      <c r="A111">
        <v>110</v>
      </c>
      <c r="B111">
        <v>7.6166313108247787E-3</v>
      </c>
      <c r="C111">
        <v>5.5493423876937253E-4</v>
      </c>
      <c r="D111">
        <v>9.1971725198817045E-5</v>
      </c>
      <c r="E111">
        <v>6.793369631676008E-3</v>
      </c>
      <c r="F111">
        <v>5.2025084884628611E-4</v>
      </c>
      <c r="G111">
        <v>8.6223492373891202E-5</v>
      </c>
      <c r="H111">
        <v>5.9701079525272373E-3</v>
      </c>
      <c r="I111">
        <v>4.8556745892319953E-4</v>
      </c>
      <c r="J111">
        <v>8.0475259548965278E-5</v>
      </c>
    </row>
    <row r="112" spans="1:10" x14ac:dyDescent="0.25">
      <c r="A112">
        <v>111</v>
      </c>
      <c r="B112">
        <v>7.6166313108247787E-3</v>
      </c>
      <c r="C112">
        <v>5.5575302970902124E-4</v>
      </c>
      <c r="D112">
        <v>9.1265870940498975E-5</v>
      </c>
      <c r="E112">
        <v>6.793369631676008E-3</v>
      </c>
      <c r="F112">
        <v>5.210184653522069E-4</v>
      </c>
      <c r="G112">
        <v>8.5561754006718E-5</v>
      </c>
      <c r="H112">
        <v>5.9701079525272373E-3</v>
      </c>
      <c r="I112">
        <v>4.862839009953924E-4</v>
      </c>
      <c r="J112">
        <v>7.9857637072936984E-5</v>
      </c>
    </row>
    <row r="113" spans="1:10" x14ac:dyDescent="0.25">
      <c r="A113">
        <v>112</v>
      </c>
      <c r="B113">
        <v>7.6166313108247787E-3</v>
      </c>
      <c r="C113">
        <v>5.5658444367565768E-4</v>
      </c>
      <c r="D113">
        <v>9.0549134762365157E-5</v>
      </c>
      <c r="E113">
        <v>6.793369631676008E-3</v>
      </c>
      <c r="F113">
        <v>5.21797915945928E-4</v>
      </c>
      <c r="G113">
        <v>8.4889813839717561E-5</v>
      </c>
      <c r="H113">
        <v>5.9701079525272373E-3</v>
      </c>
      <c r="I113">
        <v>4.8701138821619821E-4</v>
      </c>
      <c r="J113">
        <v>7.9230492917069912E-5</v>
      </c>
    </row>
    <row r="114" spans="1:10" x14ac:dyDescent="0.25">
      <c r="A114">
        <v>113</v>
      </c>
      <c r="B114">
        <v>7.6166313108247787E-3</v>
      </c>
      <c r="C114">
        <v>5.5742867527427725E-4</v>
      </c>
      <c r="D114">
        <v>8.9821348901485129E-5</v>
      </c>
      <c r="E114">
        <v>6.793369631676008E-3</v>
      </c>
      <c r="F114">
        <v>5.2258938306963564E-4</v>
      </c>
      <c r="G114">
        <v>8.4207514595142541E-5</v>
      </c>
      <c r="H114">
        <v>5.9701079525272373E-3</v>
      </c>
      <c r="I114">
        <v>4.8775009086499192E-4</v>
      </c>
      <c r="J114">
        <v>7.8593680288799873E-5</v>
      </c>
    </row>
    <row r="115" spans="1:10" x14ac:dyDescent="0.25">
      <c r="A115">
        <v>114</v>
      </c>
      <c r="B115">
        <v>7.6166313108247787E-3</v>
      </c>
      <c r="C115">
        <v>5.582859221100443E-4</v>
      </c>
      <c r="D115">
        <v>8.9082343008583192E-5</v>
      </c>
      <c r="E115">
        <v>6.793369631676008E-3</v>
      </c>
      <c r="F115">
        <v>5.233930519781666E-4</v>
      </c>
      <c r="G115">
        <v>8.3514696570546971E-5</v>
      </c>
      <c r="H115">
        <v>5.9701079525272373E-3</v>
      </c>
      <c r="I115">
        <v>4.8850018184628868E-4</v>
      </c>
      <c r="J115">
        <v>7.7947050132510696E-5</v>
      </c>
    </row>
    <row r="116" spans="1:10" x14ac:dyDescent="0.25">
      <c r="A116">
        <v>115</v>
      </c>
      <c r="B116">
        <v>7.6166313108247787E-3</v>
      </c>
      <c r="C116">
        <v>5.5915638483452882E-4</v>
      </c>
      <c r="D116">
        <v>8.8331944108165674E-5</v>
      </c>
      <c r="E116">
        <v>6.793369631676008E-3</v>
      </c>
      <c r="F116">
        <v>5.2420911078236818E-4</v>
      </c>
      <c r="G116">
        <v>8.2811197601405552E-5</v>
      </c>
      <c r="H116">
        <v>5.9701079525272373E-3</v>
      </c>
      <c r="I116">
        <v>4.8926183673021078E-4</v>
      </c>
      <c r="J116">
        <v>7.7290451094645375E-5</v>
      </c>
    </row>
    <row r="117" spans="1:10" x14ac:dyDescent="0.25">
      <c r="A117">
        <v>116</v>
      </c>
      <c r="B117">
        <v>7.6166313108247787E-3</v>
      </c>
      <c r="C117">
        <v>5.6004026719268176E-4</v>
      </c>
      <c r="D117">
        <v>8.7569976558033388E-5</v>
      </c>
      <c r="E117">
        <v>6.793369631676008E-3</v>
      </c>
      <c r="F117">
        <v>5.2503775049313911E-4</v>
      </c>
      <c r="G117">
        <v>8.2096853023156541E-5</v>
      </c>
      <c r="H117">
        <v>5.9701079525272373E-3</v>
      </c>
      <c r="I117">
        <v>4.9003523379359635E-4</v>
      </c>
      <c r="J117">
        <v>7.6623729488279639E-5</v>
      </c>
    </row>
    <row r="118" spans="1:10" x14ac:dyDescent="0.25">
      <c r="A118">
        <v>117</v>
      </c>
      <c r="B118">
        <v>7.6166313108247787E-3</v>
      </c>
      <c r="C118">
        <v>5.6093777607052367E-4</v>
      </c>
      <c r="D118">
        <v>8.6796262008169908E-5</v>
      </c>
      <c r="E118">
        <v>6.793369631676008E-3</v>
      </c>
      <c r="F118">
        <v>5.2587916506611489E-4</v>
      </c>
      <c r="G118">
        <v>8.1371495632659525E-5</v>
      </c>
      <c r="H118">
        <v>5.9701079525272373E-3</v>
      </c>
      <c r="I118">
        <v>4.9082055406170764E-4</v>
      </c>
      <c r="J118">
        <v>7.5946729257149101E-5</v>
      </c>
    </row>
    <row r="119" spans="1:10" x14ac:dyDescent="0.25">
      <c r="A119">
        <v>118</v>
      </c>
      <c r="B119">
        <v>7.6166313108247787E-3</v>
      </c>
      <c r="C119">
        <v>5.6184912154356634E-4</v>
      </c>
      <c r="D119">
        <v>8.6010619358996014E-5</v>
      </c>
      <c r="E119">
        <v>6.793369631676008E-3</v>
      </c>
      <c r="F119">
        <v>5.2673355144709126E-4</v>
      </c>
      <c r="G119">
        <v>8.0634955649059006E-5</v>
      </c>
      <c r="H119">
        <v>5.9701079525272373E-3</v>
      </c>
      <c r="I119">
        <v>4.9161798135061944E-4</v>
      </c>
      <c r="J119">
        <v>7.5259291939121958E-5</v>
      </c>
    </row>
    <row r="120" spans="1:10" x14ac:dyDescent="0.25">
      <c r="A120">
        <v>119</v>
      </c>
      <c r="B120">
        <v>7.6166313108247787E-3</v>
      </c>
      <c r="C120">
        <v>5.6277451692598286E-4</v>
      </c>
      <c r="D120">
        <v>8.5212864718980702E-5</v>
      </c>
      <c r="E120">
        <v>6.793369631676008E-3</v>
      </c>
      <c r="F120">
        <v>5.2760110961810761E-4</v>
      </c>
      <c r="G120">
        <v>7.9887060674044662E-5</v>
      </c>
      <c r="H120">
        <v>5.9701079525272373E-3</v>
      </c>
      <c r="I120">
        <v>4.924277023102355E-4</v>
      </c>
      <c r="J120">
        <v>7.4561256629108555E-5</v>
      </c>
    </row>
    <row r="121" spans="1:10" x14ac:dyDescent="0.25">
      <c r="A121">
        <v>120</v>
      </c>
      <c r="B121">
        <v>7.6166313108247787E-3</v>
      </c>
      <c r="C121">
        <v>5.6371417882054679E-4</v>
      </c>
      <c r="D121">
        <v>8.4402811361598482E-5</v>
      </c>
      <c r="E121">
        <v>6.793369631676008E-3</v>
      </c>
      <c r="F121">
        <v>5.2848204264426002E-4</v>
      </c>
      <c r="G121">
        <v>7.9127635651498834E-5</v>
      </c>
      <c r="H121">
        <v>5.9701079525272373E-3</v>
      </c>
      <c r="I121">
        <v>4.9324990646797844E-4</v>
      </c>
      <c r="J121">
        <v>7.3852459941399132E-5</v>
      </c>
    </row>
    <row r="122" spans="1:10" x14ac:dyDescent="0.25">
      <c r="A122">
        <v>121</v>
      </c>
      <c r="B122">
        <v>7.6166313108247787E-3</v>
      </c>
      <c r="C122">
        <v>5.646683271693186E-4</v>
      </c>
      <c r="D122">
        <v>8.3580269681623288E-5</v>
      </c>
      <c r="E122">
        <v>6.793369631676008E-3</v>
      </c>
      <c r="F122">
        <v>5.2937655672123435E-4</v>
      </c>
      <c r="G122">
        <v>7.8356502826522085E-5</v>
      </c>
      <c r="H122">
        <v>5.9701079525272373E-3</v>
      </c>
      <c r="I122">
        <v>4.9408478627315172E-4</v>
      </c>
      <c r="J122">
        <v>7.3132735971420841E-5</v>
      </c>
    </row>
    <row r="123" spans="1:10" x14ac:dyDescent="0.25">
      <c r="A123">
        <v>122</v>
      </c>
      <c r="B123">
        <v>7.6166313108247787E-3</v>
      </c>
      <c r="C123">
        <v>5.656371853051328E-4</v>
      </c>
      <c r="D123">
        <v>8.2745047150748483E-5</v>
      </c>
      <c r="E123">
        <v>6.793369631676008E-3</v>
      </c>
      <c r="F123">
        <v>5.3028486122356209E-4</v>
      </c>
      <c r="G123">
        <v>7.7573481703826957E-5</v>
      </c>
      <c r="H123">
        <v>5.9701079525272373E-3</v>
      </c>
      <c r="I123">
        <v>4.9493253714199105E-4</v>
      </c>
      <c r="J123">
        <v>7.240191625690539E-5</v>
      </c>
    </row>
    <row r="124" spans="1:10" x14ac:dyDescent="0.25">
      <c r="A124">
        <v>123</v>
      </c>
      <c r="B124">
        <v>7.6166313108247787E-3</v>
      </c>
      <c r="C124">
        <v>5.6662098000387318E-4</v>
      </c>
      <c r="D124">
        <v>8.1896948272522696E-5</v>
      </c>
      <c r="E124">
        <v>6.793369631676008E-3</v>
      </c>
      <c r="F124">
        <v>5.3120716875363109E-4</v>
      </c>
      <c r="G124">
        <v>7.6778389005490284E-5</v>
      </c>
      <c r="H124">
        <v>5.9701079525272373E-3</v>
      </c>
      <c r="I124">
        <v>4.9579335750338878E-4</v>
      </c>
      <c r="J124">
        <v>7.1659829738457832E-5</v>
      </c>
    </row>
    <row r="125" spans="1:10" x14ac:dyDescent="0.25">
      <c r="A125">
        <v>124</v>
      </c>
      <c r="B125">
        <v>7.6166313108247787E-3</v>
      </c>
      <c r="C125">
        <v>5.6761994153755604E-4</v>
      </c>
      <c r="D125">
        <v>8.103577453659091E-5</v>
      </c>
      <c r="E125">
        <v>6.793369631676008E-3</v>
      </c>
      <c r="F125">
        <v>5.3214369519145714E-4</v>
      </c>
      <c r="G125">
        <v>7.5971038628054241E-5</v>
      </c>
      <c r="H125">
        <v>5.9701079525272373E-3</v>
      </c>
      <c r="I125">
        <v>4.9666744884536171E-4</v>
      </c>
      <c r="J125">
        <v>7.0906302719517532E-5</v>
      </c>
    </row>
    <row r="126" spans="1:10" x14ac:dyDescent="0.25">
      <c r="A126">
        <v>125</v>
      </c>
      <c r="B126">
        <v>7.6166313108247787E-3</v>
      </c>
      <c r="C126">
        <v>5.6863430372821255E-4</v>
      </c>
      <c r="D126">
        <v>8.0161324372230187E-5</v>
      </c>
      <c r="E126">
        <v>6.793369631676008E-3</v>
      </c>
      <c r="F126">
        <v>5.3309465974519794E-4</v>
      </c>
      <c r="G126">
        <v>7.5151241598966079E-5</v>
      </c>
      <c r="H126">
        <v>5.9701079525272373E-3</v>
      </c>
      <c r="I126">
        <v>4.9755501576218485E-4</v>
      </c>
      <c r="J126">
        <v>7.0141158825701903E-5</v>
      </c>
    </row>
    <row r="127" spans="1:10" x14ac:dyDescent="0.25">
      <c r="A127">
        <v>126</v>
      </c>
      <c r="B127">
        <v>7.6166313108247787E-3</v>
      </c>
      <c r="C127">
        <v>5.6966430400264467E-4</v>
      </c>
      <c r="D127">
        <v>7.9273393101168897E-5</v>
      </c>
      <c r="E127">
        <v>6.793369631676008E-3</v>
      </c>
      <c r="F127">
        <v>5.3406028500247794E-4</v>
      </c>
      <c r="G127">
        <v>7.4318806032346122E-5</v>
      </c>
      <c r="H127">
        <v>5.9701079525272373E-3</v>
      </c>
      <c r="I127">
        <v>4.9845626600231261E-4</v>
      </c>
      <c r="J127">
        <v>6.9364218963523279E-5</v>
      </c>
    </row>
    <row r="128" spans="1:10" x14ac:dyDescent="0.25">
      <c r="A128">
        <v>127</v>
      </c>
      <c r="B128">
        <v>7.6166313108247787E-3</v>
      </c>
      <c r="C128">
        <v>5.7071018344797316E-4</v>
      </c>
      <c r="D128">
        <v>7.8371772889678756E-5</v>
      </c>
      <c r="E128">
        <v>6.793369631676008E-3</v>
      </c>
      <c r="F128">
        <v>5.3504079698247348E-4</v>
      </c>
      <c r="G128">
        <v>7.3473537084074107E-5</v>
      </c>
      <c r="H128">
        <v>5.9701079525272373E-3</v>
      </c>
      <c r="I128">
        <v>4.9937141051697726E-4</v>
      </c>
      <c r="J128">
        <v>6.857530127846943E-5</v>
      </c>
    </row>
    <row r="129" spans="1:10" x14ac:dyDescent="0.25">
      <c r="A129">
        <v>128</v>
      </c>
      <c r="B129">
        <v>7.6166313108247787E-3</v>
      </c>
      <c r="C129">
        <v>5.7177218686808352E-4</v>
      </c>
      <c r="D129">
        <v>7.7456252699928133E-5</v>
      </c>
      <c r="E129">
        <v>6.793369631676008E-3</v>
      </c>
      <c r="F129">
        <v>5.3603642518882711E-4</v>
      </c>
      <c r="G129">
        <v>7.2615236906182912E-5</v>
      </c>
      <c r="H129">
        <v>5.9701079525272373E-3</v>
      </c>
      <c r="I129">
        <v>5.0030066350957407E-4</v>
      </c>
      <c r="J129">
        <v>6.7774221112437623E-5</v>
      </c>
    </row>
    <row r="130" spans="1:10" x14ac:dyDescent="0.25">
      <c r="A130">
        <v>129</v>
      </c>
      <c r="B130">
        <v>7.6166313108247787E-3</v>
      </c>
      <c r="C130">
        <v>5.7285056284092271E-4</v>
      </c>
      <c r="D130">
        <v>7.6526618240585508E-5</v>
      </c>
      <c r="E130">
        <v>6.793369631676008E-3</v>
      </c>
      <c r="F130">
        <v>5.3704740266336144E-4</v>
      </c>
      <c r="G130">
        <v>7.1743704600549205E-5</v>
      </c>
      <c r="H130">
        <v>5.9701079525272373E-3</v>
      </c>
      <c r="I130">
        <v>5.0124424248580561E-4</v>
      </c>
      <c r="J130">
        <v>6.6960790960512848E-5</v>
      </c>
    </row>
    <row r="131" spans="1:10" x14ac:dyDescent="0.25">
      <c r="A131">
        <v>130</v>
      </c>
      <c r="B131">
        <v>7.6166313108247787E-3</v>
      </c>
      <c r="C131">
        <v>5.7394556377667397E-4</v>
      </c>
      <c r="D131">
        <v>7.5582651916661383E-5</v>
      </c>
      <c r="E131">
        <v>6.793369631676008E-3</v>
      </c>
      <c r="F131">
        <v>5.3807396604063065E-4</v>
      </c>
      <c r="G131">
        <v>7.0858736171870335E-5</v>
      </c>
      <c r="H131">
        <v>5.9701079525272373E-3</v>
      </c>
      <c r="I131">
        <v>5.0220236830458896E-4</v>
      </c>
      <c r="J131">
        <v>6.6134820427079234E-5</v>
      </c>
    </row>
    <row r="132" spans="1:10" x14ac:dyDescent="0.25">
      <c r="A132">
        <v>131</v>
      </c>
      <c r="B132">
        <v>7.6166313108247787E-3</v>
      </c>
      <c r="C132">
        <v>5.7505744597685312E-4</v>
      </c>
      <c r="D132">
        <v>7.4624132778576731E-5</v>
      </c>
      <c r="E132">
        <v>6.793369631676008E-3</v>
      </c>
      <c r="F132">
        <v>5.3911635560329612E-4</v>
      </c>
      <c r="G132">
        <v>6.9960124479915986E-5</v>
      </c>
      <c r="H132">
        <v>5.9701079525272373E-3</v>
      </c>
      <c r="I132">
        <v>5.0317526522974455E-4</v>
      </c>
      <c r="J132">
        <v>6.5296116181255188E-5</v>
      </c>
    </row>
    <row r="133" spans="1:10" x14ac:dyDescent="0.25">
      <c r="A133">
        <v>132</v>
      </c>
      <c r="B133">
        <v>7.6166313108247787E-3</v>
      </c>
      <c r="C133">
        <v>5.7618646969428305E-4</v>
      </c>
      <c r="D133">
        <v>7.365083647044662E-5</v>
      </c>
      <c r="E133">
        <v>6.793369631676008E-3</v>
      </c>
      <c r="F133">
        <v>5.401748153383895E-4</v>
      </c>
      <c r="G133">
        <v>6.9047659191044013E-5</v>
      </c>
      <c r="H133">
        <v>5.9701079525272373E-3</v>
      </c>
      <c r="I133">
        <v>5.0416316098249596E-4</v>
      </c>
      <c r="J133">
        <v>6.4444481911641352E-5</v>
      </c>
    </row>
    <row r="134" spans="1:10" x14ac:dyDescent="0.25">
      <c r="A134">
        <v>133</v>
      </c>
      <c r="B134">
        <v>7.6166313108247787E-3</v>
      </c>
      <c r="C134">
        <v>5.7733289919402388E-4</v>
      </c>
      <c r="D134">
        <v>7.2662535177566166E-5</v>
      </c>
      <c r="E134">
        <v>6.793369631676008E-3</v>
      </c>
      <c r="F134">
        <v>5.412495929943955E-4</v>
      </c>
      <c r="G134">
        <v>6.8121126728968608E-5</v>
      </c>
      <c r="H134">
        <v>5.9701079525272373E-3</v>
      </c>
      <c r="I134">
        <v>5.0516628679477037E-4</v>
      </c>
      <c r="J134">
        <v>6.3579718280370968E-5</v>
      </c>
    </row>
    <row r="135" spans="1:10" x14ac:dyDescent="0.25">
      <c r="A135">
        <v>134</v>
      </c>
      <c r="B135">
        <v>7.6166313108247787E-3</v>
      </c>
      <c r="C135">
        <v>5.7849700281521939E-4</v>
      </c>
      <c r="D135">
        <v>7.1658997573087149E-5</v>
      </c>
      <c r="E135">
        <v>6.793369631676008E-3</v>
      </c>
      <c r="F135">
        <v>5.4234094013926666E-4</v>
      </c>
      <c r="G135">
        <v>6.7180310224769515E-5</v>
      </c>
      <c r="H135">
        <v>5.9701079525272373E-3</v>
      </c>
      <c r="I135">
        <v>5.0618487746331535E-4</v>
      </c>
      <c r="J135">
        <v>6.2701622876451841E-5</v>
      </c>
    </row>
    <row r="136" spans="1:10" x14ac:dyDescent="0.25">
      <c r="A136">
        <v>135</v>
      </c>
      <c r="B136">
        <v>7.6166313108247787E-3</v>
      </c>
      <c r="C136">
        <v>5.7967905303390945E-4</v>
      </c>
      <c r="D136">
        <v>7.0639988763872399E-5</v>
      </c>
      <c r="E136">
        <v>6.793369631676008E-3</v>
      </c>
      <c r="F136">
        <v>5.4344911221928789E-4</v>
      </c>
      <c r="G136">
        <v>6.6224989466130701E-5</v>
      </c>
      <c r="H136">
        <v>5.9701079525272373E-3</v>
      </c>
      <c r="I136">
        <v>5.072191714046697E-4</v>
      </c>
      <c r="J136">
        <v>6.1809990168388936E-5</v>
      </c>
    </row>
    <row r="137" spans="1:10" x14ac:dyDescent="0.25">
      <c r="A137">
        <v>136</v>
      </c>
      <c r="B137">
        <v>7.6166313108247787E-3</v>
      </c>
      <c r="C137">
        <v>5.8087932652680339E-4</v>
      </c>
      <c r="D137">
        <v>6.9605270235515601E-5</v>
      </c>
      <c r="E137">
        <v>6.793369631676008E-3</v>
      </c>
      <c r="F137">
        <v>5.4457436861887613E-4</v>
      </c>
      <c r="G137">
        <v>6.5254940845796205E-5</v>
      </c>
      <c r="H137">
        <v>5.9701079525272373E-3</v>
      </c>
      <c r="I137">
        <v>5.0826941071095038E-4</v>
      </c>
      <c r="J137">
        <v>6.0904611456076748E-5</v>
      </c>
    </row>
    <row r="138" spans="1:10" x14ac:dyDescent="0.25">
      <c r="A138">
        <v>137</v>
      </c>
      <c r="B138">
        <v>7.6166313108247787E-3</v>
      </c>
      <c r="C138">
        <v>5.8209810423604598E-4</v>
      </c>
      <c r="D138">
        <v>6.85545997965133E-5</v>
      </c>
      <c r="E138">
        <v>6.793369631676008E-3</v>
      </c>
      <c r="F138">
        <v>5.4571697272129036E-4</v>
      </c>
      <c r="G138">
        <v>6.426993730923155E-5</v>
      </c>
      <c r="H138">
        <v>5.9701079525272373E-3</v>
      </c>
      <c r="I138">
        <v>5.0933584120653832E-4</v>
      </c>
      <c r="J138">
        <v>5.9985274821949739E-5</v>
      </c>
    </row>
    <row r="139" spans="1:10" x14ac:dyDescent="0.25">
      <c r="A139">
        <v>138</v>
      </c>
      <c r="B139">
        <v>7.6166313108247787E-3</v>
      </c>
      <c r="C139">
        <v>5.8333567143497135E-4</v>
      </c>
      <c r="D139">
        <v>6.7487731521576373E-5</v>
      </c>
      <c r="E139">
        <v>6.793369631676008E-3</v>
      </c>
      <c r="F139">
        <v>5.4687719197028448E-4</v>
      </c>
      <c r="G139">
        <v>6.3269748301478189E-5</v>
      </c>
      <c r="H139">
        <v>5.9701079525272373E-3</v>
      </c>
      <c r="I139">
        <v>5.1041871250559901E-4</v>
      </c>
      <c r="J139">
        <v>5.9051765081379951E-5</v>
      </c>
    </row>
    <row r="140" spans="1:10" x14ac:dyDescent="0.25">
      <c r="A140">
        <v>139</v>
      </c>
      <c r="B140">
        <v>7.6166313108247787E-3</v>
      </c>
      <c r="C140">
        <v>5.8459231779488263E-4</v>
      </c>
      <c r="D140">
        <v>6.640441569406753E-5</v>
      </c>
      <c r="E140">
        <v>6.793369631676008E-3</v>
      </c>
      <c r="F140">
        <v>5.4805529793270128E-4</v>
      </c>
      <c r="G140">
        <v>6.2254139713188627E-5</v>
      </c>
      <c r="H140">
        <v>5.9701079525272373E-3</v>
      </c>
      <c r="I140">
        <v>5.1151827807052134E-4</v>
      </c>
      <c r="J140">
        <v>5.8103863732309697E-5</v>
      </c>
    </row>
    <row r="141" spans="1:10" x14ac:dyDescent="0.25">
      <c r="A141">
        <v>140</v>
      </c>
      <c r="B141">
        <v>7.6166313108247787E-3</v>
      </c>
      <c r="C141">
        <v>5.8586833745284108E-4</v>
      </c>
      <c r="D141">
        <v>6.5304398747551224E-5</v>
      </c>
      <c r="E141">
        <v>6.793369631676008E-3</v>
      </c>
      <c r="F141">
        <v>5.4925156636203806E-4</v>
      </c>
      <c r="G141">
        <v>6.1222873825829611E-5</v>
      </c>
      <c r="H141">
        <v>5.9701079525272373E-3</v>
      </c>
      <c r="I141">
        <v>5.1263479527123481E-4</v>
      </c>
      <c r="J141">
        <v>5.7141348904107958E-5</v>
      </c>
    </row>
    <row r="142" spans="1:10" x14ac:dyDescent="0.25">
      <c r="A142">
        <v>141</v>
      </c>
      <c r="B142">
        <v>7.6166313108247787E-3</v>
      </c>
      <c r="C142">
        <v>5.871640290805284E-4</v>
      </c>
      <c r="D142">
        <v>6.4187423206442805E-5</v>
      </c>
      <c r="E142">
        <v>6.793369631676008E-3</v>
      </c>
      <c r="F142">
        <v>5.5046627726299327E-4</v>
      </c>
      <c r="G142">
        <v>6.0175709256040488E-5</v>
      </c>
      <c r="H142">
        <v>5.9701079525272373E-3</v>
      </c>
      <c r="I142">
        <v>5.1376852544546151E-4</v>
      </c>
      <c r="J142">
        <v>5.6163995305638103E-5</v>
      </c>
    </row>
    <row r="143" spans="1:10" x14ac:dyDescent="0.25">
      <c r="A143">
        <v>142</v>
      </c>
      <c r="B143">
        <v>7.6166313108247787E-3</v>
      </c>
      <c r="C143">
        <v>5.8847969595414093E-4</v>
      </c>
      <c r="D143">
        <v>6.3053227625742292E-5</v>
      </c>
      <c r="E143">
        <v>6.793369631676008E-3</v>
      </c>
      <c r="F143">
        <v>5.5169971495700517E-4</v>
      </c>
      <c r="G143">
        <v>5.9112400899133761E-5</v>
      </c>
      <c r="H143">
        <v>5.9701079525272373E-3</v>
      </c>
      <c r="I143">
        <v>5.1491973395987115E-4</v>
      </c>
      <c r="J143">
        <v>5.5171574172525162E-5</v>
      </c>
    </row>
    <row r="144" spans="1:10" x14ac:dyDescent="0.25">
      <c r="A144">
        <v>143</v>
      </c>
      <c r="B144">
        <v>7.6166313108247787E-3</v>
      </c>
      <c r="C144">
        <v>5.898156460253859E-4</v>
      </c>
      <c r="D144">
        <v>6.1901546529839318E-5</v>
      </c>
      <c r="E144">
        <v>6.793369631676008E-3</v>
      </c>
      <c r="F144">
        <v>5.5295216814879881E-4</v>
      </c>
      <c r="G144">
        <v>5.8032699871724718E-5</v>
      </c>
      <c r="H144">
        <v>5.9701079525272373E-3</v>
      </c>
      <c r="I144">
        <v>5.1608869027221151E-4</v>
      </c>
      <c r="J144">
        <v>5.4163853213610071E-5</v>
      </c>
    </row>
    <row r="145" spans="1:10" x14ac:dyDescent="0.25">
      <c r="A145">
        <v>144</v>
      </c>
      <c r="B145">
        <v>7.6166313108247787E-3</v>
      </c>
      <c r="C145">
        <v>5.9117219199356595E-4</v>
      </c>
      <c r="D145">
        <v>6.0732110350374503E-5</v>
      </c>
      <c r="E145">
        <v>6.793369631676008E-3</v>
      </c>
      <c r="F145">
        <v>5.542239299939658E-4</v>
      </c>
      <c r="G145">
        <v>5.6936353453476467E-5</v>
      </c>
      <c r="H145">
        <v>5.9701079525272373E-3</v>
      </c>
      <c r="I145">
        <v>5.1727566799437063E-4</v>
      </c>
      <c r="J145">
        <v>5.3140596556578363E-5</v>
      </c>
    </row>
    <row r="146" spans="1:10" x14ac:dyDescent="0.25">
      <c r="A146">
        <v>145</v>
      </c>
      <c r="B146">
        <v>7.6166313108247787E-3</v>
      </c>
      <c r="C146">
        <v>5.9254965137875404E-4</v>
      </c>
      <c r="D146">
        <v>5.9544645363142942E-5</v>
      </c>
      <c r="E146">
        <v>6.793369631676008E-3</v>
      </c>
      <c r="F146">
        <v>5.5551529816758277E-4</v>
      </c>
      <c r="G146">
        <v>5.5823105027946881E-5</v>
      </c>
      <c r="H146">
        <v>5.9701079525272373E-3</v>
      </c>
      <c r="I146">
        <v>5.1848094495640933E-4</v>
      </c>
      <c r="J146">
        <v>5.2101564692750759E-5</v>
      </c>
    </row>
    <row r="147" spans="1:10" x14ac:dyDescent="0.25">
      <c r="A147">
        <v>146</v>
      </c>
      <c r="B147">
        <v>7.6166313108247787E-3</v>
      </c>
      <c r="C147">
        <v>5.9394834659613153E-4</v>
      </c>
      <c r="D147">
        <v>5.8338873624024897E-5</v>
      </c>
      <c r="E147">
        <v>6.793369631676008E-3</v>
      </c>
      <c r="F147">
        <v>5.5682657493387217E-4</v>
      </c>
      <c r="G147">
        <v>5.469269402252372E-5</v>
      </c>
      <c r="H147">
        <v>5.9701079525272373E-3</v>
      </c>
      <c r="I147">
        <v>5.1970480327161444E-4</v>
      </c>
      <c r="J147">
        <v>5.1046514421022468E-5</v>
      </c>
    </row>
    <row r="148" spans="1:10" x14ac:dyDescent="0.25">
      <c r="A148">
        <v>147</v>
      </c>
      <c r="B148">
        <v>7.6166313108247787E-3</v>
      </c>
      <c r="C148">
        <v>5.9536860503144344E-4</v>
      </c>
      <c r="D148">
        <v>5.7114512903928777E-5</v>
      </c>
      <c r="E148">
        <v>6.793369631676008E-3</v>
      </c>
      <c r="F148">
        <v>5.5815806721697721E-4</v>
      </c>
      <c r="G148">
        <v>5.3544855847433607E-5</v>
      </c>
      <c r="H148">
        <v>5.9701079525272373E-3</v>
      </c>
      <c r="I148">
        <v>5.209475294025124E-4</v>
      </c>
      <c r="J148">
        <v>4.9975198790938377E-5</v>
      </c>
    </row>
    <row r="149" spans="1:10" x14ac:dyDescent="0.25">
      <c r="A149">
        <v>148</v>
      </c>
      <c r="B149">
        <v>7.6166313108247787E-3</v>
      </c>
      <c r="C149">
        <v>5.9681075911763174E-4</v>
      </c>
      <c r="D149">
        <v>5.5871276622731172E-5</v>
      </c>
      <c r="E149">
        <v>6.793369631676008E-3</v>
      </c>
      <c r="F149">
        <v>5.5951008667277956E-4</v>
      </c>
      <c r="G149">
        <v>5.2379321833810877E-5</v>
      </c>
      <c r="H149">
        <v>5.9701079525272373E-3</v>
      </c>
      <c r="I149">
        <v>5.2220941422792728E-4</v>
      </c>
      <c r="J149">
        <v>4.8887367044890502E-5</v>
      </c>
    </row>
    <row r="150" spans="1:10" x14ac:dyDescent="0.25">
      <c r="A150">
        <v>149</v>
      </c>
      <c r="B150">
        <v>7.6166313108247787E-3</v>
      </c>
      <c r="C150">
        <v>5.9827514641265034E-4</v>
      </c>
      <c r="D150">
        <v>5.4608873782198441E-5</v>
      </c>
      <c r="E150">
        <v>6.793369631676008E-3</v>
      </c>
      <c r="F150">
        <v>5.6088294976185875E-4</v>
      </c>
      <c r="G150">
        <v>5.1195819170811452E-5</v>
      </c>
      <c r="H150">
        <v>5.9701079525272373E-3</v>
      </c>
      <c r="I150">
        <v>5.2349075311106683E-4</v>
      </c>
      <c r="J150">
        <v>4.7782764559424368E-5</v>
      </c>
    </row>
    <row r="151" spans="1:10" x14ac:dyDescent="0.25">
      <c r="A151">
        <v>150</v>
      </c>
      <c r="B151">
        <v>7.6166313108247787E-3</v>
      </c>
      <c r="C151">
        <v>5.9976210967846682E-4</v>
      </c>
      <c r="D151">
        <v>5.3327008897874163E-5</v>
      </c>
      <c r="E151">
        <v>6.793369631676008E-3</v>
      </c>
      <c r="F151">
        <v>5.6227697782356117E-4</v>
      </c>
      <c r="G151">
        <v>4.9994070841757437E-5</v>
      </c>
      <c r="H151">
        <v>5.9701079525272373E-3</v>
      </c>
      <c r="I151">
        <v>5.2479184596865703E-4</v>
      </c>
      <c r="J151">
        <v>4.666113278564063E-5</v>
      </c>
    </row>
    <row r="152" spans="1:10" x14ac:dyDescent="0.25">
      <c r="A152">
        <v>151</v>
      </c>
      <c r="B152">
        <v>7.616631310824777E-3</v>
      </c>
      <c r="C152">
        <v>6.012719969613002E-4</v>
      </c>
      <c r="D152">
        <v>5.2025381929916557E-5</v>
      </c>
      <c r="E152">
        <v>6.793369631676008E-3</v>
      </c>
      <c r="F152">
        <v>5.6369249715121459E-4</v>
      </c>
      <c r="G152">
        <v>4.87737955592972E-5</v>
      </c>
      <c r="H152">
        <v>5.9701079525272373E-3</v>
      </c>
      <c r="I152">
        <v>5.2611299734113418E-4</v>
      </c>
      <c r="J152">
        <v>4.5522209188677728E-5</v>
      </c>
    </row>
    <row r="153" spans="1:10" x14ac:dyDescent="0.25">
      <c r="A153">
        <v>152</v>
      </c>
      <c r="B153">
        <v>7.6166313108247787E-3</v>
      </c>
      <c r="C153">
        <v>6.0280516167307173E-4</v>
      </c>
      <c r="D153">
        <v>5.0703688212869599E-5</v>
      </c>
      <c r="E153">
        <v>6.793369631676008E-3</v>
      </c>
      <c r="F153">
        <v>5.6512983906850352E-4</v>
      </c>
      <c r="G153">
        <v>4.7534707699565687E-5</v>
      </c>
      <c r="H153">
        <v>5.9701079525272373E-3</v>
      </c>
      <c r="I153">
        <v>5.2745451646393651E-4</v>
      </c>
      <c r="J153">
        <v>4.4365727186261673E-5</v>
      </c>
    </row>
    <row r="154" spans="1:10" x14ac:dyDescent="0.25">
      <c r="A154">
        <v>153</v>
      </c>
      <c r="B154">
        <v>7.6166313108247787E-3</v>
      </c>
      <c r="C154">
        <v>6.0436196267415294E-4</v>
      </c>
      <c r="D154">
        <v>4.9361618384351508E-5</v>
      </c>
      <c r="E154">
        <v>6.793369631676008E-3</v>
      </c>
      <c r="F154">
        <v>5.6658934000701554E-4</v>
      </c>
      <c r="G154">
        <v>4.6276517235329967E-5</v>
      </c>
      <c r="H154">
        <v>5.9701079525272373E-3</v>
      </c>
      <c r="I154">
        <v>5.2881671733988312E-4</v>
      </c>
      <c r="J154">
        <v>4.3191416086308353E-5</v>
      </c>
    </row>
    <row r="155" spans="1:10" x14ac:dyDescent="0.25">
      <c r="A155">
        <v>154</v>
      </c>
      <c r="B155">
        <v>7.6166313108247787E-3</v>
      </c>
      <c r="C155">
        <v>6.059427643573342E-4</v>
      </c>
      <c r="D155">
        <v>4.7998858312643761E-5</v>
      </c>
      <c r="E155">
        <v>6.793369631676008E-3</v>
      </c>
      <c r="F155">
        <v>5.6807134158499951E-4</v>
      </c>
      <c r="G155">
        <v>4.4998929668103972E-5</v>
      </c>
      <c r="H155">
        <v>5.9701079525272373E-3</v>
      </c>
      <c r="I155">
        <v>5.3019991881266622E-4</v>
      </c>
      <c r="J155">
        <v>4.1999001023564082E-5</v>
      </c>
    </row>
    <row r="156" spans="1:10" x14ac:dyDescent="0.25">
      <c r="A156">
        <v>155</v>
      </c>
      <c r="B156">
        <v>7.616631310824777E-3</v>
      </c>
      <c r="C156">
        <v>6.0754793673313285E-4</v>
      </c>
      <c r="D156">
        <v>4.6615089023163847E-5</v>
      </c>
      <c r="E156">
        <v>6.793369631676008E-3</v>
      </c>
      <c r="F156">
        <v>5.6957619068730787E-4</v>
      </c>
      <c r="G156">
        <v>4.3701645959216557E-5</v>
      </c>
      <c r="H156">
        <v>5.9701079525272373E-3</v>
      </c>
      <c r="I156">
        <v>5.3160444464148983E-4</v>
      </c>
      <c r="J156">
        <v>4.0788202895269172E-5</v>
      </c>
    </row>
    <row r="157" spans="1:10" x14ac:dyDescent="0.25">
      <c r="A157">
        <v>156</v>
      </c>
      <c r="B157">
        <v>7.616631310824777E-3</v>
      </c>
      <c r="C157">
        <v>6.0917785551639115E-4</v>
      </c>
      <c r="D157">
        <v>4.5209986623804459E-5</v>
      </c>
      <c r="E157">
        <v>6.793369631676008E-3</v>
      </c>
      <c r="F157">
        <v>5.7110423954661194E-4</v>
      </c>
      <c r="G157">
        <v>4.2384362459817131E-5</v>
      </c>
      <c r="H157">
        <v>5.9701079525272373E-3</v>
      </c>
      <c r="I157">
        <v>5.3303062357683772E-4</v>
      </c>
      <c r="J157">
        <v>3.9558738295829708E-5</v>
      </c>
    </row>
    <row r="158" spans="1:10" x14ac:dyDescent="0.25">
      <c r="A158">
        <v>157</v>
      </c>
      <c r="B158">
        <v>7.6166313108247804E-3</v>
      </c>
      <c r="C158">
        <v>6.1083290221421952E-4</v>
      </c>
      <c r="D158">
        <v>4.3783222229121611E-5</v>
      </c>
      <c r="E158">
        <v>6.793369631676008E-3</v>
      </c>
      <c r="F158">
        <v>5.726558458258289E-4</v>
      </c>
      <c r="G158">
        <v>4.1046770839801982E-5</v>
      </c>
      <c r="H158">
        <v>5.9701079525272373E-3</v>
      </c>
      <c r="I158">
        <v>5.344787894374398E-4</v>
      </c>
      <c r="J158">
        <v>3.8310319450482232E-5</v>
      </c>
    </row>
    <row r="159" spans="1:10" x14ac:dyDescent="0.25">
      <c r="A159">
        <v>158</v>
      </c>
      <c r="B159">
        <v>7.6166313108247787E-3</v>
      </c>
      <c r="C159">
        <v>6.1251346421531058E-4</v>
      </c>
      <c r="D159">
        <v>4.2334461883354058E-5</v>
      </c>
      <c r="E159">
        <v>6.793369631676008E-3</v>
      </c>
      <c r="F159">
        <v>5.7423137270185183E-4</v>
      </c>
      <c r="G159">
        <v>3.9688558015644912E-5</v>
      </c>
      <c r="H159">
        <v>5.9701079525272373E-3</v>
      </c>
      <c r="I159">
        <v>5.3594928118839622E-4</v>
      </c>
      <c r="J159">
        <v>3.7042654147935637E-5</v>
      </c>
    </row>
    <row r="160" spans="1:10" x14ac:dyDescent="0.25">
      <c r="A160">
        <v>159</v>
      </c>
      <c r="B160">
        <v>7.6166313108247787E-3</v>
      </c>
      <c r="C160">
        <v>6.1421993488058445E-4</v>
      </c>
      <c r="D160">
        <v>4.0863366482255938E-5</v>
      </c>
      <c r="E160">
        <v>6.793369631676008E-3</v>
      </c>
      <c r="F160">
        <v>5.7583118895054592E-4</v>
      </c>
      <c r="G160">
        <v>3.8309406077115417E-5</v>
      </c>
      <c r="H160">
        <v>5.9701079525272373E-3</v>
      </c>
      <c r="I160">
        <v>5.3744244302050869E-4</v>
      </c>
      <c r="J160">
        <v>3.5755445671974788E-5</v>
      </c>
    </row>
    <row r="161" spans="1:10" x14ac:dyDescent="0.25">
      <c r="A161">
        <v>160</v>
      </c>
      <c r="B161">
        <v>7.6166313108247787E-3</v>
      </c>
      <c r="C161">
        <v>6.1595271363528142E-4</v>
      </c>
      <c r="D161">
        <v>3.9369591693724218E-5</v>
      </c>
      <c r="E161">
        <v>6.793369631676008E-3</v>
      </c>
      <c r="F161">
        <v>5.7745566903307367E-4</v>
      </c>
      <c r="G161">
        <v>3.6908992212866942E-5</v>
      </c>
      <c r="H161">
        <v>5.9701079525272373E-3</v>
      </c>
      <c r="I161">
        <v>5.3895862443087102E-4</v>
      </c>
      <c r="J161">
        <v>3.4448392732009551E-5</v>
      </c>
    </row>
    <row r="162" spans="1:10" x14ac:dyDescent="0.25">
      <c r="A162">
        <v>161</v>
      </c>
      <c r="B162">
        <v>7.6166313108247787E-3</v>
      </c>
      <c r="C162">
        <v>6.1771220606244561E-4</v>
      </c>
      <c r="D162">
        <v>3.785278787720263E-5</v>
      </c>
      <c r="E162">
        <v>6.793369631676008E-3</v>
      </c>
      <c r="F162">
        <v>5.7910519318354068E-4</v>
      </c>
      <c r="G162">
        <v>3.5486988634877962E-5</v>
      </c>
      <c r="H162">
        <v>5.9701079525272373E-3</v>
      </c>
      <c r="I162">
        <v>5.4049818030463877E-4</v>
      </c>
      <c r="J162">
        <v>3.3121189392553178E-5</v>
      </c>
    </row>
    <row r="163" spans="1:10" x14ac:dyDescent="0.25">
      <c r="A163">
        <v>162</v>
      </c>
      <c r="B163">
        <v>7.6166313108247787E-3</v>
      </c>
      <c r="C163">
        <v>6.1949882399786366E-4</v>
      </c>
      <c r="D163">
        <v>3.6312600001843003E-5</v>
      </c>
      <c r="E163">
        <v>6.793369631676008E-3</v>
      </c>
      <c r="F163">
        <v>5.8078014749799595E-4</v>
      </c>
      <c r="G163">
        <v>3.404306250172832E-5</v>
      </c>
      <c r="H163">
        <v>5.9701079525272373E-3</v>
      </c>
      <c r="I163">
        <v>5.4206147099812964E-4</v>
      </c>
      <c r="J163">
        <v>3.1773525001613508E-5</v>
      </c>
    </row>
    <row r="164" spans="1:10" x14ac:dyDescent="0.25">
      <c r="A164">
        <v>163</v>
      </c>
      <c r="B164">
        <v>7.6166313108247787E-3</v>
      </c>
      <c r="C164">
        <v>6.2131298562645161E-4</v>
      </c>
      <c r="D164">
        <v>3.4748667563404918E-5</v>
      </c>
      <c r="E164">
        <v>6.793369631676008E-3</v>
      </c>
      <c r="F164">
        <v>5.8248092402479594E-4</v>
      </c>
      <c r="G164">
        <v>3.2576875840692622E-5</v>
      </c>
      <c r="H164">
        <v>5.9701079525272373E-3</v>
      </c>
      <c r="I164">
        <v>5.4364886242314341E-4</v>
      </c>
      <c r="J164">
        <v>3.0405084117980201E-5</v>
      </c>
    </row>
    <row r="165" spans="1:10" x14ac:dyDescent="0.25">
      <c r="A165">
        <v>164</v>
      </c>
      <c r="B165">
        <v>7.6166313108247787E-3</v>
      </c>
      <c r="C165">
        <v>6.2315511558014573E-4</v>
      </c>
      <c r="D165">
        <v>3.3160624499874239E-5</v>
      </c>
      <c r="E165">
        <v>6.793369631676008E-3</v>
      </c>
      <c r="F165">
        <v>5.8420792085638583E-4</v>
      </c>
      <c r="G165">
        <v>3.1088085468632617E-5</v>
      </c>
      <c r="H165">
        <v>5.9701079525272373E-3</v>
      </c>
      <c r="I165">
        <v>5.4526072613262722E-4</v>
      </c>
      <c r="J165">
        <v>2.9015546437390869E-5</v>
      </c>
    </row>
    <row r="166" spans="1:10" x14ac:dyDescent="0.25">
      <c r="A166">
        <v>165</v>
      </c>
      <c r="B166">
        <v>7.6166313108247787E-3</v>
      </c>
      <c r="C166">
        <v>6.2502564503729525E-4</v>
      </c>
      <c r="D166">
        <v>3.1548099105780803E-5</v>
      </c>
      <c r="E166">
        <v>6.793369631676008E-3</v>
      </c>
      <c r="F166">
        <v>5.8596154222246308E-4</v>
      </c>
      <c r="G166">
        <v>2.957634291167003E-5</v>
      </c>
      <c r="H166">
        <v>5.9701079525272373E-3</v>
      </c>
      <c r="I166">
        <v>5.4689743940763232E-4</v>
      </c>
      <c r="J166">
        <v>2.7604586717559131E-5</v>
      </c>
    </row>
    <row r="167" spans="1:10" x14ac:dyDescent="0.25">
      <c r="A167">
        <v>166</v>
      </c>
      <c r="B167">
        <v>7.6166313108247787E-3</v>
      </c>
      <c r="C167">
        <v>6.2692501182357355E-4</v>
      </c>
      <c r="D167">
        <v>2.9910713945195081E-5</v>
      </c>
      <c r="E167">
        <v>6.793369631676008E-3</v>
      </c>
      <c r="F167">
        <v>5.8774219858459932E-4</v>
      </c>
      <c r="G167">
        <v>2.804129432362093E-5</v>
      </c>
      <c r="H167">
        <v>5.9701079525272373E-3</v>
      </c>
      <c r="I167">
        <v>5.4855938534562651E-4</v>
      </c>
      <c r="J167">
        <v>2.6171874702046651E-5</v>
      </c>
    </row>
    <row r="168" spans="1:10" x14ac:dyDescent="0.25">
      <c r="A168">
        <v>167</v>
      </c>
      <c r="B168">
        <v>7.6166313108247787E-3</v>
      </c>
      <c r="C168">
        <v>6.2885366051447641E-4</v>
      </c>
      <c r="D168">
        <v>2.824808576338367E-5</v>
      </c>
      <c r="E168">
        <v>6.793369631676008E-3</v>
      </c>
      <c r="F168">
        <v>5.8955030673231836E-4</v>
      </c>
      <c r="G168">
        <v>2.6482580403172739E-5</v>
      </c>
      <c r="H168">
        <v>5.9701079525272373E-3</v>
      </c>
      <c r="I168">
        <v>5.5024695295016518E-4</v>
      </c>
      <c r="J168">
        <v>2.471707504296168E-5</v>
      </c>
    </row>
    <row r="169" spans="1:10" x14ac:dyDescent="0.25">
      <c r="A169">
        <v>168</v>
      </c>
      <c r="B169">
        <v>7.6166313108247787E-3</v>
      </c>
      <c r="C169">
        <v>6.3081204253936181E-4</v>
      </c>
      <c r="D169">
        <v>2.655982539710267E-5</v>
      </c>
      <c r="E169">
        <v>6.793369631676008E-3</v>
      </c>
      <c r="F169">
        <v>5.9138628988064906E-4</v>
      </c>
      <c r="G169">
        <v>2.489983630978431E-5</v>
      </c>
      <c r="H169">
        <v>5.970107952527239E-3</v>
      </c>
      <c r="I169">
        <v>5.5196053722193588E-4</v>
      </c>
      <c r="J169">
        <v>2.323984722246581E-5</v>
      </c>
    </row>
    <row r="170" spans="1:10" x14ac:dyDescent="0.25">
      <c r="A170">
        <v>169</v>
      </c>
      <c r="B170">
        <v>7.6166313108247787E-3</v>
      </c>
      <c r="C170">
        <v>6.3280061628713069E-4</v>
      </c>
      <c r="D170">
        <v>2.4845537683508171E-5</v>
      </c>
      <c r="E170">
        <v>6.793369631676008E-3</v>
      </c>
      <c r="F170">
        <v>5.9325057776918376E-4</v>
      </c>
      <c r="G170">
        <v>2.3292691578289471E-5</v>
      </c>
      <c r="H170">
        <v>5.9701079525272373E-3</v>
      </c>
      <c r="I170">
        <v>5.5370053925123802E-4</v>
      </c>
      <c r="J170">
        <v>2.173984547307063E-5</v>
      </c>
    </row>
    <row r="171" spans="1:10" x14ac:dyDescent="0.25">
      <c r="A171">
        <v>170</v>
      </c>
      <c r="B171">
        <v>7.616631310824777E-3</v>
      </c>
      <c r="C171">
        <v>6.3481984721351517E-4</v>
      </c>
      <c r="D171">
        <v>2.310482136766241E-5</v>
      </c>
      <c r="E171">
        <v>6.793369631676008E-3</v>
      </c>
      <c r="F171">
        <v>5.9514360676266628E-4</v>
      </c>
      <c r="G171">
        <v>2.166077003218409E-5</v>
      </c>
      <c r="H171">
        <v>5.9701079525272373E-3</v>
      </c>
      <c r="I171">
        <v>5.5546736631182237E-4</v>
      </c>
      <c r="J171">
        <v>2.0216718696705621E-5</v>
      </c>
    </row>
    <row r="172" spans="1:10" x14ac:dyDescent="0.25">
      <c r="A172">
        <v>171</v>
      </c>
      <c r="B172">
        <v>7.6166313108247787E-3</v>
      </c>
      <c r="C172">
        <v>6.3687020795000855E-4</v>
      </c>
      <c r="D172">
        <v>2.1337269008614039E-5</v>
      </c>
      <c r="E172">
        <v>6.793369631676008E-3</v>
      </c>
      <c r="F172">
        <v>5.9706581995313092E-4</v>
      </c>
      <c r="G172">
        <v>2.0003689695576249E-5</v>
      </c>
      <c r="H172">
        <v>5.9701079525272373E-3</v>
      </c>
      <c r="I172">
        <v>5.5726143195625655E-4</v>
      </c>
      <c r="J172">
        <v>1.8670110382538311E-5</v>
      </c>
    </row>
    <row r="173" spans="1:10" x14ac:dyDescent="0.25">
      <c r="A173">
        <v>172</v>
      </c>
      <c r="B173">
        <v>7.6166313108247787E-3</v>
      </c>
      <c r="C173">
        <v>6.3895217841452505E-4</v>
      </c>
      <c r="D173">
        <v>1.9542466884030338E-5</v>
      </c>
      <c r="E173">
        <v>6.793369631676008E-3</v>
      </c>
      <c r="F173">
        <v>5.9901766726361478E-4</v>
      </c>
      <c r="G173">
        <v>1.8321062703779041E-5</v>
      </c>
      <c r="H173">
        <v>5.9701079525272373E-3</v>
      </c>
      <c r="I173">
        <v>5.5908315611270928E-4</v>
      </c>
      <c r="J173">
        <v>1.7099658523527588E-5</v>
      </c>
    </row>
    <row r="174" spans="1:10" x14ac:dyDescent="0.25">
      <c r="A174">
        <v>173</v>
      </c>
      <c r="B174">
        <v>7.616631310824777E-3</v>
      </c>
      <c r="C174">
        <v>6.4106624592370851E-4</v>
      </c>
      <c r="D174">
        <v>1.771999489335931E-5</v>
      </c>
      <c r="E174">
        <v>6.793369631676008E-3</v>
      </c>
      <c r="F174">
        <v>6.0099960555347017E-4</v>
      </c>
      <c r="G174">
        <v>1.6612495212524951E-5</v>
      </c>
      <c r="H174">
        <v>5.9701079525272373E-3</v>
      </c>
      <c r="I174">
        <v>5.6093296518324029E-4</v>
      </c>
      <c r="J174">
        <v>1.5504995531690449E-5</v>
      </c>
    </row>
    <row r="175" spans="1:10" x14ac:dyDescent="0.25">
      <c r="A175">
        <v>174</v>
      </c>
      <c r="B175">
        <v>7.6166313108247787E-3</v>
      </c>
      <c r="C175">
        <v>6.4321290530698215E-4</v>
      </c>
      <c r="D175">
        <v>1.5869426459498761E-5</v>
      </c>
      <c r="E175">
        <v>6.793369631676008E-3</v>
      </c>
      <c r="F175">
        <v>6.0301209872529486E-4</v>
      </c>
      <c r="G175">
        <v>1.4877587305780701E-5</v>
      </c>
      <c r="H175">
        <v>5.9701079525272373E-3</v>
      </c>
      <c r="I175">
        <v>5.6281129214360692E-4</v>
      </c>
      <c r="J175">
        <v>1.388574815206248E-5</v>
      </c>
    </row>
    <row r="176" spans="1:10" x14ac:dyDescent="0.25">
      <c r="A176">
        <v>175</v>
      </c>
      <c r="B176">
        <v>7.6166313108247787E-3</v>
      </c>
      <c r="C176">
        <v>6.4539265902241992E-4</v>
      </c>
      <c r="D176">
        <v>1.399032842894954E-5</v>
      </c>
      <c r="E176">
        <v>6.7933696316760063E-3</v>
      </c>
      <c r="F176">
        <v>6.0505561783351922E-4</v>
      </c>
      <c r="G176">
        <v>1.3115932902140809E-5</v>
      </c>
      <c r="H176">
        <v>5.9701079525272373E-3</v>
      </c>
      <c r="I176">
        <v>5.647185766446143E-4</v>
      </c>
      <c r="J176">
        <v>1.224153737533193E-5</v>
      </c>
    </row>
    <row r="177" spans="1:10" x14ac:dyDescent="0.25">
      <c r="A177">
        <v>176</v>
      </c>
      <c r="B177">
        <v>7.6166313108247787E-3</v>
      </c>
      <c r="C177">
        <v>6.4760601727430428E-4</v>
      </c>
      <c r="D177">
        <v>1.2082260970429341E-5</v>
      </c>
      <c r="E177">
        <v>6.793369631676008E-3</v>
      </c>
      <c r="F177">
        <v>6.0713064119465639E-4</v>
      </c>
      <c r="G177">
        <v>1.1327119659778139E-5</v>
      </c>
      <c r="H177">
        <v>5.9701079525272373E-3</v>
      </c>
      <c r="I177">
        <v>5.6665526511501328E-4</v>
      </c>
      <c r="J177">
        <v>1.057197834912677E-5</v>
      </c>
    </row>
    <row r="178" spans="1:10" x14ac:dyDescent="0.25">
      <c r="A178">
        <v>177</v>
      </c>
      <c r="B178">
        <v>7.6166313108247787E-3</v>
      </c>
      <c r="C178">
        <v>6.4985349813256941E-4</v>
      </c>
      <c r="D178">
        <v>1.0144777471923621E-5</v>
      </c>
      <c r="E178">
        <v>6.793369631676008E-3</v>
      </c>
      <c r="F178">
        <v>6.0923765449928213E-4</v>
      </c>
      <c r="G178">
        <v>9.510728879929039E-6</v>
      </c>
      <c r="H178">
        <v>5.9701079525272373E-3</v>
      </c>
      <c r="I178">
        <v>5.6862181086599604E-4</v>
      </c>
      <c r="J178">
        <v>8.8766802879342894E-6</v>
      </c>
    </row>
    <row r="179" spans="1:10" x14ac:dyDescent="0.25">
      <c r="A179">
        <v>178</v>
      </c>
      <c r="B179">
        <v>7.6166313108247787E-3</v>
      </c>
      <c r="C179">
        <v>6.521356276540678E-4</v>
      </c>
      <c r="D179">
        <v>8.1774244361492785E-6</v>
      </c>
      <c r="E179">
        <v>6.793369631676008E-3</v>
      </c>
      <c r="F179">
        <v>6.1137715092568511E-4</v>
      </c>
      <c r="G179">
        <v>7.6663354088906004E-6</v>
      </c>
      <c r="H179">
        <v>5.9701079525272373E-3</v>
      </c>
      <c r="I179">
        <v>5.7061867419730731E-4</v>
      </c>
      <c r="J179">
        <v>7.1552463816317537E-6</v>
      </c>
    </row>
    <row r="180" spans="1:10" x14ac:dyDescent="0.25">
      <c r="A180">
        <v>179</v>
      </c>
      <c r="B180">
        <v>7.6166313108247787E-3</v>
      </c>
      <c r="C180">
        <v>6.5445294000568898E-4</v>
      </c>
      <c r="D180">
        <v>6.1797413744067451E-6</v>
      </c>
      <c r="E180">
        <v>6.793369631676008E-3</v>
      </c>
      <c r="F180">
        <v>6.135496312553322E-4</v>
      </c>
      <c r="G180">
        <v>5.7935075385069836E-6</v>
      </c>
      <c r="H180">
        <v>5.9701079525272373E-3</v>
      </c>
      <c r="I180">
        <v>5.7264632250497651E-4</v>
      </c>
      <c r="J180">
        <v>5.4072737026070554E-6</v>
      </c>
    </row>
    <row r="181" spans="1:10" x14ac:dyDescent="0.25">
      <c r="A181">
        <v>180</v>
      </c>
      <c r="B181">
        <v>7.6166313108247787E-3</v>
      </c>
      <c r="C181">
        <v>6.5680597758939767E-4</v>
      </c>
      <c r="D181">
        <v>4.1512606987956806E-6</v>
      </c>
      <c r="E181">
        <v>6.793369631676008E-3</v>
      </c>
      <c r="F181">
        <v>6.157556039900592E-4</v>
      </c>
      <c r="G181">
        <v>3.8918069051216226E-6</v>
      </c>
      <c r="H181">
        <v>5.9701079525272373E-3</v>
      </c>
      <c r="I181">
        <v>5.747052303907217E-4</v>
      </c>
      <c r="J181">
        <v>3.6323531114473918E-6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/>
  </sheetViews>
  <sheetFormatPr baseColWidth="10" defaultColWidth="8.85546875" defaultRowHeight="15" x14ac:dyDescent="0.25"/>
  <sheetData>
    <row r="1" spans="1:2" x14ac:dyDescent="0.25">
      <c r="A1">
        <v>0.2</v>
      </c>
      <c r="B1" s="1">
        <v>45945</v>
      </c>
    </row>
    <row r="2" spans="1:2" x14ac:dyDescent="0.25">
      <c r="A2">
        <v>0.25</v>
      </c>
    </row>
    <row r="3" spans="1:2" x14ac:dyDescent="0.25">
      <c r="A3">
        <v>0.3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EED38-8513-41CC-B16C-20AEC8427B13}">
  <sheetPr>
    <tabColor rgb="FFFF0000"/>
  </sheetPr>
  <dimension ref="A1:O198"/>
  <sheetViews>
    <sheetView tabSelected="1" zoomScale="124" workbookViewId="0">
      <selection activeCell="D8" sqref="D8"/>
    </sheetView>
  </sheetViews>
  <sheetFormatPr baseColWidth="10" defaultColWidth="0" defaultRowHeight="16.5" zeroHeight="1" x14ac:dyDescent="0.3"/>
  <cols>
    <col min="1" max="1" width="6" style="30" customWidth="1"/>
    <col min="2" max="2" width="31.28515625" style="49" customWidth="1"/>
    <col min="3" max="3" width="23.28515625" style="30" bestFit="1" customWidth="1"/>
    <col min="4" max="4" width="16.140625" style="30" customWidth="1"/>
    <col min="5" max="5" width="13.5703125" style="30" customWidth="1"/>
    <col min="6" max="6" width="14" style="30" customWidth="1"/>
    <col min="7" max="7" width="15.5703125" style="30" bestFit="1" customWidth="1"/>
    <col min="8" max="8" width="20" style="30" bestFit="1" customWidth="1"/>
    <col min="9" max="9" width="14" style="30" customWidth="1"/>
    <col min="10" max="10" width="17.28515625" style="30" customWidth="1"/>
    <col min="11" max="11" width="23" style="30" customWidth="1"/>
    <col min="12" max="12" width="10.5703125" style="30" hidden="1" customWidth="1"/>
    <col min="13" max="13" width="31" style="30" hidden="1" customWidth="1"/>
    <col min="14" max="14" width="15.28515625" style="30" hidden="1" customWidth="1"/>
    <col min="15" max="15" width="14.42578125" style="30" hidden="1" customWidth="1"/>
    <col min="16" max="16384" width="8.85546875" style="30" hidden="1"/>
  </cols>
  <sheetData>
    <row r="1" spans="1:15" ht="23.25" thickBot="1" x14ac:dyDescent="0.35">
      <c r="B1" s="59" t="s">
        <v>20</v>
      </c>
      <c r="C1" s="59"/>
    </row>
    <row r="2" spans="1:15" ht="16.5" customHeight="1" thickBot="1" x14ac:dyDescent="0.35">
      <c r="B2" s="31"/>
      <c r="E2" s="63" t="s">
        <v>21</v>
      </c>
      <c r="F2" s="64"/>
      <c r="G2" s="64"/>
      <c r="H2" s="64"/>
      <c r="I2" s="65"/>
      <c r="K2" s="32"/>
    </row>
    <row r="3" spans="1:15" ht="18.75" x14ac:dyDescent="0.3">
      <c r="B3" s="33" t="s">
        <v>10</v>
      </c>
      <c r="C3" s="22">
        <v>1800000</v>
      </c>
      <c r="E3" s="66"/>
      <c r="F3" s="67"/>
      <c r="G3" s="67"/>
      <c r="H3" s="67"/>
      <c r="I3" s="68"/>
      <c r="K3" s="32"/>
    </row>
    <row r="4" spans="1:15" ht="17.25" thickBot="1" x14ac:dyDescent="0.35">
      <c r="B4" s="34" t="s">
        <v>15</v>
      </c>
      <c r="C4" s="2">
        <f>+C3-C5</f>
        <v>1440000</v>
      </c>
      <c r="E4" s="69"/>
      <c r="F4" s="70"/>
      <c r="G4" s="70"/>
      <c r="H4" s="70"/>
      <c r="I4" s="71"/>
      <c r="K4" s="35">
        <f>C17/2*1.16</f>
        <v>7951.7630885010685</v>
      </c>
    </row>
    <row r="5" spans="1:15" x14ac:dyDescent="0.3">
      <c r="A5" s="20">
        <v>0.2</v>
      </c>
      <c r="B5" s="36" t="s">
        <v>18</v>
      </c>
      <c r="C5" s="2">
        <f>+C3*A5</f>
        <v>360000</v>
      </c>
      <c r="E5" s="37"/>
      <c r="F5" s="37"/>
      <c r="G5" s="37"/>
      <c r="H5" s="37"/>
      <c r="I5" s="37"/>
      <c r="K5" s="32"/>
    </row>
    <row r="6" spans="1:15" x14ac:dyDescent="0.3">
      <c r="A6" s="38"/>
      <c r="B6" s="36" t="s">
        <v>16</v>
      </c>
      <c r="C6" s="3">
        <f ca="1">TODAY()</f>
        <v>45992</v>
      </c>
      <c r="E6" s="37"/>
      <c r="F6" s="37"/>
      <c r="G6" s="37"/>
      <c r="H6" s="37"/>
      <c r="I6" s="37"/>
      <c r="K6" s="39">
        <f>+E17</f>
        <v>10000</v>
      </c>
      <c r="L6" s="40">
        <f>(C17/2)*1.16</f>
        <v>7951.7630885010685</v>
      </c>
    </row>
    <row r="7" spans="1:15" x14ac:dyDescent="0.3">
      <c r="A7" s="38"/>
      <c r="B7" s="36" t="s">
        <v>17</v>
      </c>
      <c r="C7" s="4">
        <v>180</v>
      </c>
      <c r="E7" s="37"/>
      <c r="F7" s="37"/>
      <c r="G7" s="37"/>
      <c r="H7" s="37"/>
      <c r="I7" s="37"/>
      <c r="K7" s="32"/>
      <c r="L7" s="40">
        <f>+K6+L6</f>
        <v>17951.763088501069</v>
      </c>
    </row>
    <row r="8" spans="1:15" x14ac:dyDescent="0.3">
      <c r="A8" s="38"/>
      <c r="B8" s="36" t="s">
        <v>19</v>
      </c>
      <c r="C8" s="21">
        <v>0</v>
      </c>
      <c r="D8" s="41"/>
    </row>
    <row r="9" spans="1:15" ht="17.25" thickBot="1" x14ac:dyDescent="0.35">
      <c r="A9" s="38"/>
      <c r="B9" s="42" t="s">
        <v>28</v>
      </c>
      <c r="C9" s="43">
        <f>+E17+((C17/2))*1.16</f>
        <v>17951.763088501069</v>
      </c>
      <c r="D9" s="41"/>
    </row>
    <row r="10" spans="1:15" ht="17.25" thickBot="1" x14ac:dyDescent="0.35">
      <c r="A10" s="38"/>
      <c r="B10" s="44"/>
      <c r="C10" s="45"/>
      <c r="D10" s="41"/>
    </row>
    <row r="11" spans="1:15" x14ac:dyDescent="0.3">
      <c r="A11" s="38"/>
      <c r="B11" s="46" t="s">
        <v>29</v>
      </c>
      <c r="C11" s="47">
        <f>+($C$3*0.02)*1.16</f>
        <v>41760</v>
      </c>
      <c r="D11" s="60" t="s">
        <v>31</v>
      </c>
      <c r="E11" s="61"/>
      <c r="F11" s="61"/>
      <c r="G11" s="61"/>
      <c r="H11" s="62"/>
    </row>
    <row r="12" spans="1:15" ht="17.25" thickBot="1" x14ac:dyDescent="0.35">
      <c r="A12" s="38"/>
      <c r="B12" s="42" t="s">
        <v>30</v>
      </c>
      <c r="C12" s="43">
        <f>+($C$3*0.025)*1.16</f>
        <v>52200</v>
      </c>
      <c r="D12" s="72" t="s">
        <v>32</v>
      </c>
      <c r="E12" s="73"/>
      <c r="F12" s="73"/>
      <c r="G12" s="73"/>
      <c r="H12" s="74"/>
    </row>
    <row r="13" spans="1:15" ht="6" customHeight="1" x14ac:dyDescent="0.3">
      <c r="A13" s="38"/>
      <c r="B13" s="48"/>
      <c r="C13" s="45"/>
      <c r="D13" s="41"/>
    </row>
    <row r="14" spans="1:15" ht="7.5" customHeight="1" thickBot="1" x14ac:dyDescent="0.35"/>
    <row r="15" spans="1:15" s="50" customFormat="1" ht="57.75" thickBot="1" x14ac:dyDescent="0.3">
      <c r="A15" s="23" t="s">
        <v>0</v>
      </c>
      <c r="B15" s="24" t="s">
        <v>11</v>
      </c>
      <c r="C15" s="24" t="s">
        <v>33</v>
      </c>
      <c r="D15" s="24" t="s">
        <v>34</v>
      </c>
      <c r="E15" s="24" t="s">
        <v>35</v>
      </c>
      <c r="F15" s="24" t="s">
        <v>12</v>
      </c>
      <c r="G15" s="24" t="s">
        <v>13</v>
      </c>
      <c r="H15" s="24" t="s">
        <v>14</v>
      </c>
      <c r="I15" s="24" t="s">
        <v>36</v>
      </c>
      <c r="J15" s="25" t="s">
        <v>22</v>
      </c>
      <c r="K15" s="26" t="s">
        <v>23</v>
      </c>
      <c r="L15" s="27" t="s">
        <v>24</v>
      </c>
      <c r="M15" s="27" t="s">
        <v>25</v>
      </c>
      <c r="N15" s="27" t="s">
        <v>26</v>
      </c>
      <c r="O15" s="27" t="s">
        <v>27</v>
      </c>
    </row>
    <row r="16" spans="1:15" hidden="1" x14ac:dyDescent="0.3">
      <c r="A16" s="9">
        <v>0</v>
      </c>
      <c r="B16" s="8">
        <f ca="1">IF(A16&lt;&gt;"",EDATE($C$6,A16-1),"")</f>
        <v>45962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7">
        <v>0</v>
      </c>
      <c r="J16" s="51"/>
      <c r="K16" s="52"/>
    </row>
    <row r="17" spans="1:15" x14ac:dyDescent="0.3">
      <c r="A17" s="11">
        <v>1</v>
      </c>
      <c r="B17" s="5">
        <f t="shared" ref="B17:B80" ca="1" si="0">IF(A17&lt;&gt;"",EDATE($C$6,A17-1),"")</f>
        <v>45992</v>
      </c>
      <c r="C17" s="12">
        <f>IF(L17&lt;181,$C$3*CHOOSE(MATCH($A$5,{0.2,0.25,0.3},0),ratios_hidden!B3,ratios_hidden!E3,ratios_hidden!H3),0)</f>
        <v>13709.936359484602</v>
      </c>
      <c r="D17" s="12">
        <f>0.16*C17</f>
        <v>2193.5898175175362</v>
      </c>
      <c r="E17" s="12">
        <f>IF(L17&lt;181,$C$3/180,0)</f>
        <v>10000</v>
      </c>
      <c r="F17" s="12">
        <f>IF(L17&lt;181,$C$3*CHOOSE(MATCH($A$5,{0.2,0.25,0.3},0),ratios_hidden!C3,ratios_hidden!F3,ratios_hidden!I3),0)</f>
        <v>921.59999999999991</v>
      </c>
      <c r="G17" s="12">
        <f>IF(L17&lt;181,$C$3*CHOOSE(MATCH($A$5,{0.2,0.25,0.3},0),ratios_hidden!D3,ratios_hidden!G3,ratios_hidden!J3),0)</f>
        <v>232.17120000000003</v>
      </c>
      <c r="H17" s="12">
        <f t="shared" ref="H17" si="1">0.16*G17</f>
        <v>37.147392000000004</v>
      </c>
      <c r="I17" s="18">
        <f t="shared" ref="I17" si="2">SUM(C17:H17)</f>
        <v>27094.444769002137</v>
      </c>
      <c r="J17" s="57"/>
      <c r="K17" s="53">
        <f>IF(J17&gt;0,(E17+((C17/2)*1.16))*J17,0)</f>
        <v>0</v>
      </c>
      <c r="L17" s="54">
        <f>COUNT($A$17:A17)+SUM($J$17:J17)</f>
        <v>1</v>
      </c>
      <c r="M17" s="54">
        <f>IF(L17&lt;181,$C$3/180*J17+$C$3/180,0)</f>
        <v>10000</v>
      </c>
      <c r="N17" s="54">
        <f>IF(L17&lt;181,SUM($M$17:M17),0)</f>
        <v>10000</v>
      </c>
      <c r="O17" s="55">
        <f>$C$3-N17</f>
        <v>1790000</v>
      </c>
    </row>
    <row r="18" spans="1:15" x14ac:dyDescent="0.3">
      <c r="A18" s="11">
        <v>2</v>
      </c>
      <c r="B18" s="5">
        <f t="shared" ca="1" si="0"/>
        <v>46023</v>
      </c>
      <c r="C18" s="12">
        <f>IF(L18&lt;181,$C$3*CHOOSE(MATCH($A$5,{0.2,0.25,0.3},0),ratios_hidden!B4,ratios_hidden!E4,ratios_hidden!H4),0)</f>
        <v>13709.936359484602</v>
      </c>
      <c r="D18" s="12">
        <f t="shared" ref="D18:D81" si="3">0.16*C18</f>
        <v>2193.5898175175362</v>
      </c>
      <c r="E18" s="12">
        <f t="shared" ref="E18:E81" si="4">IF(L18&lt;181,$C$3/180,0)</f>
        <v>10000</v>
      </c>
      <c r="F18" s="12">
        <f>IF(L18&lt;181,$C$3*CHOOSE(MATCH($A$5,{0.2,0.25,0.3},0),ratios_hidden!C4,ratios_hidden!F4,ratios_hidden!I4),0)</f>
        <v>921.88239856552025</v>
      </c>
      <c r="G18" s="12">
        <f>IF(L18&lt;181,$C$3*CHOOSE(MATCH($A$5,{0.2,0.25,0.3},0),ratios_hidden!D4,ratios_hidden!G4,ratios_hidden!J4),0)</f>
        <v>231.92775296076024</v>
      </c>
      <c r="H18" s="12">
        <f t="shared" ref="H18:H81" si="5">0.16*G18</f>
        <v>37.108440473721643</v>
      </c>
      <c r="I18" s="18">
        <f t="shared" ref="I18:I81" si="6">SUM(C18:H18)</f>
        <v>27094.444769002144</v>
      </c>
      <c r="J18" s="57"/>
      <c r="K18" s="53">
        <f t="shared" ref="K18:K81" si="7">IF(J18&gt;0,(E18+((C18/2)*1.16))*J18,0)</f>
        <v>0</v>
      </c>
      <c r="L18" s="54">
        <f>COUNT($A$17:A18)+SUM($J$17:J18)</f>
        <v>2</v>
      </c>
      <c r="M18" s="54">
        <f t="shared" ref="M18:M81" si="8">IF(L18&lt;181,$C$3/180*J18+$C$3/180,0)</f>
        <v>10000</v>
      </c>
      <c r="N18" s="54">
        <f>IF(L18&lt;181,SUM($M$17:M18),0)</f>
        <v>20000</v>
      </c>
      <c r="O18" s="55">
        <f>$C$3-N18</f>
        <v>1780000</v>
      </c>
    </row>
    <row r="19" spans="1:15" x14ac:dyDescent="0.3">
      <c r="A19" s="11">
        <v>3</v>
      </c>
      <c r="B19" s="5">
        <f t="shared" ca="1" si="0"/>
        <v>46054</v>
      </c>
      <c r="C19" s="12">
        <f>IF(L19&lt;181,$C$3*CHOOSE(MATCH($A$5,{0.2,0.25,0.3},0),ratios_hidden!B5,ratios_hidden!E5,ratios_hidden!H5),0)</f>
        <v>13709.936359484602</v>
      </c>
      <c r="D19" s="12">
        <f t="shared" si="3"/>
        <v>2193.5898175175362</v>
      </c>
      <c r="E19" s="12">
        <f t="shared" si="4"/>
        <v>10000</v>
      </c>
      <c r="F19" s="12">
        <f>IF(L19&lt;181,$C$3*CHOOSE(MATCH($A$5,{0.2,0.25,0.3},0),ratios_hidden!C5,ratios_hidden!F5,ratios_hidden!I5),0)</f>
        <v>922.16915077559054</v>
      </c>
      <c r="G19" s="12">
        <f>IF(L19&lt;181,$C$3*CHOOSE(MATCH($A$5,{0.2,0.25,0.3},0),ratios_hidden!D5,ratios_hidden!G5,ratios_hidden!J5),0)</f>
        <v>231.68055277966573</v>
      </c>
      <c r="H19" s="12">
        <f t="shared" si="5"/>
        <v>37.06888844474652</v>
      </c>
      <c r="I19" s="18">
        <f t="shared" si="6"/>
        <v>27094.444769002141</v>
      </c>
      <c r="J19" s="57"/>
      <c r="K19" s="53">
        <f t="shared" si="7"/>
        <v>0</v>
      </c>
      <c r="L19" s="54">
        <f>COUNT($A$17:A19)+SUM($J$17:J19)</f>
        <v>3</v>
      </c>
      <c r="M19" s="54">
        <f t="shared" si="8"/>
        <v>10000</v>
      </c>
      <c r="N19" s="54">
        <f>IF(L19&lt;181,SUM($M$17:M19),0)</f>
        <v>30000</v>
      </c>
      <c r="O19" s="55">
        <f t="shared" ref="O19:O82" si="9">$C$3-N19</f>
        <v>1770000</v>
      </c>
    </row>
    <row r="20" spans="1:15" x14ac:dyDescent="0.3">
      <c r="A20" s="11">
        <v>4</v>
      </c>
      <c r="B20" s="5">
        <f t="shared" ca="1" si="0"/>
        <v>46082</v>
      </c>
      <c r="C20" s="12">
        <f>IF(L20&lt;181,$C$3*CHOOSE(MATCH($A$5,{0.2,0.25,0.3},0),ratios_hidden!B6,ratios_hidden!E6,ratios_hidden!H6),0)</f>
        <v>13709.936359484602</v>
      </c>
      <c r="D20" s="12">
        <f t="shared" si="3"/>
        <v>2193.5898175175362</v>
      </c>
      <c r="E20" s="12">
        <f t="shared" si="4"/>
        <v>10000</v>
      </c>
      <c r="F20" s="12">
        <f>IF(L20&lt;181,$C$3*CHOOSE(MATCH($A$5,{0.2,0.25,0.3},0),ratios_hidden!C6,ratios_hidden!F6,ratios_hidden!I6),0)</f>
        <v>922.46032374889717</v>
      </c>
      <c r="G20" s="12">
        <f>IF(L20&lt;181,$C$3*CHOOSE(MATCH($A$5,{0.2,0.25,0.3},0),ratios_hidden!D6,ratios_hidden!G6,ratios_hidden!J6),0)</f>
        <v>231.42954159577909</v>
      </c>
      <c r="H20" s="12">
        <f t="shared" si="5"/>
        <v>37.028726655324654</v>
      </c>
      <c r="I20" s="18">
        <f t="shared" si="6"/>
        <v>27094.444769002137</v>
      </c>
      <c r="J20" s="57"/>
      <c r="K20" s="53">
        <f t="shared" si="7"/>
        <v>0</v>
      </c>
      <c r="L20" s="54">
        <f>COUNT($A$17:A20)+SUM($J$17:J20)</f>
        <v>4</v>
      </c>
      <c r="M20" s="54">
        <f t="shared" si="8"/>
        <v>10000</v>
      </c>
      <c r="N20" s="54">
        <f>IF(L20&lt;181,SUM($M$17:M20),0)</f>
        <v>40000</v>
      </c>
      <c r="O20" s="55">
        <f t="shared" si="9"/>
        <v>1760000</v>
      </c>
    </row>
    <row r="21" spans="1:15" x14ac:dyDescent="0.3">
      <c r="A21" s="11">
        <v>5</v>
      </c>
      <c r="B21" s="5">
        <f t="shared" ca="1" si="0"/>
        <v>46113</v>
      </c>
      <c r="C21" s="12">
        <f>IF(L21&lt;181,$C$3*CHOOSE(MATCH($A$5,{0.2,0.25,0.3},0),ratios_hidden!B7,ratios_hidden!E7,ratios_hidden!H7),0)</f>
        <v>13709.936359484602</v>
      </c>
      <c r="D21" s="12">
        <f t="shared" si="3"/>
        <v>2193.5898175175362</v>
      </c>
      <c r="E21" s="12">
        <f t="shared" si="4"/>
        <v>10000</v>
      </c>
      <c r="F21" s="12">
        <f>IF(L21&lt;181,$C$3*CHOOSE(MATCH($A$5,{0.2,0.25,0.3},0),ratios_hidden!C7,ratios_hidden!F7,ratios_hidden!I7),0)</f>
        <v>922.75598563887763</v>
      </c>
      <c r="G21" s="12">
        <f>IF(L21&lt;181,$C$3*CHOOSE(MATCH($A$5,{0.2,0.25,0.3},0),ratios_hidden!D7,ratios_hidden!G7,ratios_hidden!J7),0)</f>
        <v>231.1746606561411</v>
      </c>
      <c r="H21" s="12">
        <f t="shared" si="5"/>
        <v>36.987945704982579</v>
      </c>
      <c r="I21" s="18">
        <f t="shared" si="6"/>
        <v>27094.444769002141</v>
      </c>
      <c r="J21" s="57"/>
      <c r="K21" s="53">
        <f t="shared" si="7"/>
        <v>0</v>
      </c>
      <c r="L21" s="54">
        <f>COUNT($A$17:A21)+SUM($J$17:J21)</f>
        <v>5</v>
      </c>
      <c r="M21" s="54">
        <f t="shared" si="8"/>
        <v>10000</v>
      </c>
      <c r="N21" s="54">
        <f>IF(L21&lt;181,SUM($M$17:M21),0)</f>
        <v>50000</v>
      </c>
      <c r="O21" s="55">
        <f t="shared" si="9"/>
        <v>1750000</v>
      </c>
    </row>
    <row r="22" spans="1:15" x14ac:dyDescent="0.3">
      <c r="A22" s="11">
        <v>6</v>
      </c>
      <c r="B22" s="5">
        <f t="shared" ca="1" si="0"/>
        <v>46143</v>
      </c>
      <c r="C22" s="12">
        <f>IF(L22&lt;181,$C$3*CHOOSE(MATCH($A$5,{0.2,0.25,0.3},0),ratios_hidden!B8,ratios_hidden!E8,ratios_hidden!H8),0)</f>
        <v>13709.936359484602</v>
      </c>
      <c r="D22" s="12">
        <f t="shared" si="3"/>
        <v>2193.5898175175362</v>
      </c>
      <c r="E22" s="12">
        <f t="shared" si="4"/>
        <v>10000</v>
      </c>
      <c r="F22" s="12">
        <f>IF(L22&lt;181,$C$3*CHOOSE(MATCH($A$5,{0.2,0.25,0.3},0),ratios_hidden!C8,ratios_hidden!F8,ratios_hidden!I8),0)</f>
        <v>923.05620564966227</v>
      </c>
      <c r="G22" s="12">
        <f>IF(L22&lt;181,$C$3*CHOOSE(MATCH($A$5,{0.2,0.25,0.3},0),ratios_hidden!D8,ratios_hidden!G8,ratios_hidden!J8),0)</f>
        <v>230.91585030201688</v>
      </c>
      <c r="H22" s="12">
        <f t="shared" si="5"/>
        <v>36.946536048322699</v>
      </c>
      <c r="I22" s="18">
        <f t="shared" si="6"/>
        <v>27094.444769002141</v>
      </c>
      <c r="J22" s="57"/>
      <c r="K22" s="53">
        <f t="shared" si="7"/>
        <v>0</v>
      </c>
      <c r="L22" s="54">
        <f>COUNT($A$17:A22)+SUM($J$17:J22)</f>
        <v>6</v>
      </c>
      <c r="M22" s="54">
        <f t="shared" si="8"/>
        <v>10000</v>
      </c>
      <c r="N22" s="54">
        <f>IF(L22&lt;181,SUM($M$17:M22),0)</f>
        <v>60000</v>
      </c>
      <c r="O22" s="55">
        <f t="shared" si="9"/>
        <v>1740000</v>
      </c>
    </row>
    <row r="23" spans="1:15" x14ac:dyDescent="0.3">
      <c r="A23" s="11">
        <v>7</v>
      </c>
      <c r="B23" s="5">
        <f t="shared" ca="1" si="0"/>
        <v>46174</v>
      </c>
      <c r="C23" s="12">
        <f>IF(L23&lt;181,$C$3*CHOOSE(MATCH($A$5,{0.2,0.25,0.3},0),ratios_hidden!B9,ratios_hidden!E9,ratios_hidden!H9),0)</f>
        <v>13709.936359484602</v>
      </c>
      <c r="D23" s="12">
        <f t="shared" si="3"/>
        <v>2193.5898175175362</v>
      </c>
      <c r="E23" s="12">
        <f t="shared" si="4"/>
        <v>10000</v>
      </c>
      <c r="F23" s="12">
        <f>IF(L23&lt;181,$C$3*CHOOSE(MATCH($A$5,{0.2,0.25,0.3},0),ratios_hidden!C9,ratios_hidden!F9,ratios_hidden!I9),0)</f>
        <v>923.36105405227818</v>
      </c>
      <c r="G23" s="12">
        <f>IF(L23&lt;181,$C$3*CHOOSE(MATCH($A$5,{0.2,0.25,0.3},0),ratios_hidden!D9,ratios_hidden!G9,ratios_hidden!J9),0)</f>
        <v>230.65304995493315</v>
      </c>
      <c r="H23" s="12">
        <f t="shared" si="5"/>
        <v>36.904487992789306</v>
      </c>
      <c r="I23" s="18">
        <f t="shared" si="6"/>
        <v>27094.444769002141</v>
      </c>
      <c r="J23" s="57"/>
      <c r="K23" s="53">
        <f t="shared" si="7"/>
        <v>0</v>
      </c>
      <c r="L23" s="54">
        <f>COUNT($A$17:A23)+SUM($J$17:J23)</f>
        <v>7</v>
      </c>
      <c r="M23" s="54">
        <f t="shared" si="8"/>
        <v>10000</v>
      </c>
      <c r="N23" s="54">
        <f>IF(L23&lt;181,SUM($M$17:M23),0)</f>
        <v>70000</v>
      </c>
      <c r="O23" s="55">
        <f t="shared" si="9"/>
        <v>1730000</v>
      </c>
    </row>
    <row r="24" spans="1:15" x14ac:dyDescent="0.3">
      <c r="A24" s="11">
        <v>8</v>
      </c>
      <c r="B24" s="5">
        <f t="shared" ca="1" si="0"/>
        <v>46204</v>
      </c>
      <c r="C24" s="12">
        <f>IF(L24&lt;181,$C$3*CHOOSE(MATCH($A$5,{0.2,0.25,0.3},0),ratios_hidden!B10,ratios_hidden!E10,ratios_hidden!H10),0)</f>
        <v>13709.936359484602</v>
      </c>
      <c r="D24" s="12">
        <f t="shared" si="3"/>
        <v>2193.5898175175362</v>
      </c>
      <c r="E24" s="12">
        <f t="shared" si="4"/>
        <v>10000</v>
      </c>
      <c r="F24" s="12">
        <f>IF(L24&lt;181,$C$3*CHOOSE(MATCH($A$5,{0.2,0.25,0.3},0),ratios_hidden!C10,ratios_hidden!F10,ratios_hidden!I10),0)</f>
        <v>923.67060220110261</v>
      </c>
      <c r="G24" s="12">
        <f>IF(L24&lt;181,$C$3*CHOOSE(MATCH($A$5,{0.2,0.25,0.3},0),ratios_hidden!D10,ratios_hidden!G10,ratios_hidden!J10),0)</f>
        <v>230.38619810249864</v>
      </c>
      <c r="H24" s="12">
        <f t="shared" si="5"/>
        <v>36.861791696399784</v>
      </c>
      <c r="I24" s="18">
        <f t="shared" si="6"/>
        <v>27094.444769002141</v>
      </c>
      <c r="J24" s="57"/>
      <c r="K24" s="53">
        <f t="shared" si="7"/>
        <v>0</v>
      </c>
      <c r="L24" s="54">
        <f>COUNT($A$17:A24)+SUM($J$17:J24)</f>
        <v>8</v>
      </c>
      <c r="M24" s="54">
        <f t="shared" si="8"/>
        <v>10000</v>
      </c>
      <c r="N24" s="54">
        <f>IF(L24&lt;181,SUM($M$17:M24),0)</f>
        <v>80000</v>
      </c>
      <c r="O24" s="55">
        <f t="shared" si="9"/>
        <v>1720000</v>
      </c>
    </row>
    <row r="25" spans="1:15" x14ac:dyDescent="0.3">
      <c r="A25" s="11">
        <v>9</v>
      </c>
      <c r="B25" s="5">
        <f t="shared" ca="1" si="0"/>
        <v>46235</v>
      </c>
      <c r="C25" s="12">
        <f>IF(L25&lt;181,$C$3*CHOOSE(MATCH($A$5,{0.2,0.25,0.3},0),ratios_hidden!B11,ratios_hidden!E11,ratios_hidden!H11),0)</f>
        <v>13709.936359484602</v>
      </c>
      <c r="D25" s="12">
        <f t="shared" si="3"/>
        <v>2193.5898175175362</v>
      </c>
      <c r="E25" s="12">
        <f t="shared" si="4"/>
        <v>10000</v>
      </c>
      <c r="F25" s="12">
        <f>IF(L25&lt;181,$C$3*CHOOSE(MATCH($A$5,{0.2,0.25,0.3},0),ratios_hidden!C11,ratios_hidden!F11,ratios_hidden!I11),0)</f>
        <v>923.98492255055498</v>
      </c>
      <c r="G25" s="12">
        <f>IF(L25&lt;181,$C$3*CHOOSE(MATCH($A$5,{0.2,0.25,0.3},0),ratios_hidden!D11,ratios_hidden!G11,ratios_hidden!J11),0)</f>
        <v>230.11523228400588</v>
      </c>
      <c r="H25" s="12">
        <f t="shared" si="5"/>
        <v>36.81843716544094</v>
      </c>
      <c r="I25" s="18">
        <f t="shared" si="6"/>
        <v>27094.444769002141</v>
      </c>
      <c r="J25" s="57"/>
      <c r="K25" s="53">
        <f t="shared" si="7"/>
        <v>0</v>
      </c>
      <c r="L25" s="54">
        <f>COUNT($A$17:A25)+SUM($J$17:J25)</f>
        <v>9</v>
      </c>
      <c r="M25" s="54">
        <f t="shared" si="8"/>
        <v>10000</v>
      </c>
      <c r="N25" s="54">
        <f>IF(L25&lt;181,SUM($M$17:M25),0)</f>
        <v>90000</v>
      </c>
      <c r="O25" s="55">
        <f t="shared" si="9"/>
        <v>1710000</v>
      </c>
    </row>
    <row r="26" spans="1:15" x14ac:dyDescent="0.3">
      <c r="A26" s="11">
        <v>10</v>
      </c>
      <c r="B26" s="5">
        <f t="shared" ca="1" si="0"/>
        <v>46266</v>
      </c>
      <c r="C26" s="12">
        <f>IF(L26&lt;181,$C$3*CHOOSE(MATCH($A$5,{0.2,0.25,0.3},0),ratios_hidden!B12,ratios_hidden!E12,ratios_hidden!H12),0)</f>
        <v>13709.936359484602</v>
      </c>
      <c r="D26" s="12">
        <f t="shared" si="3"/>
        <v>2193.5898175175362</v>
      </c>
      <c r="E26" s="12">
        <f t="shared" si="4"/>
        <v>10000</v>
      </c>
      <c r="F26" s="12">
        <f>IF(L26&lt;181,$C$3*CHOOSE(MATCH($A$5,{0.2,0.25,0.3},0),ratios_hidden!C12,ratios_hidden!F12,ratios_hidden!I12),0)</f>
        <v>924.30408867206006</v>
      </c>
      <c r="G26" s="12">
        <f>IF(L26&lt;181,$C$3*CHOOSE(MATCH($A$5,{0.2,0.25,0.3},0),ratios_hidden!D12,ratios_hidden!G12,ratios_hidden!J12),0)</f>
        <v>229.84008907581128</v>
      </c>
      <c r="H26" s="12">
        <f t="shared" si="5"/>
        <v>36.774414252129809</v>
      </c>
      <c r="I26" s="18">
        <f t="shared" si="6"/>
        <v>27094.444769002141</v>
      </c>
      <c r="J26" s="57"/>
      <c r="K26" s="53">
        <f t="shared" si="7"/>
        <v>0</v>
      </c>
      <c r="L26" s="54">
        <f>COUNT($A$17:A26)+SUM($J$17:J26)</f>
        <v>10</v>
      </c>
      <c r="M26" s="54">
        <f t="shared" si="8"/>
        <v>10000</v>
      </c>
      <c r="N26" s="54">
        <f>IF(L26&lt;181,SUM($M$17:M26),0)</f>
        <v>100000</v>
      </c>
      <c r="O26" s="55">
        <f t="shared" si="9"/>
        <v>1700000</v>
      </c>
    </row>
    <row r="27" spans="1:15" x14ac:dyDescent="0.3">
      <c r="A27" s="11">
        <v>11</v>
      </c>
      <c r="B27" s="5">
        <f t="shared" ca="1" si="0"/>
        <v>46296</v>
      </c>
      <c r="C27" s="12">
        <f>IF(L27&lt;181,$C$3*CHOOSE(MATCH($A$5,{0.2,0.25,0.3},0),ratios_hidden!B13,ratios_hidden!E13,ratios_hidden!H13),0)</f>
        <v>13709.936359484602</v>
      </c>
      <c r="D27" s="12">
        <f t="shared" si="3"/>
        <v>2193.5898175175362</v>
      </c>
      <c r="E27" s="12">
        <f t="shared" si="4"/>
        <v>10000</v>
      </c>
      <c r="F27" s="12">
        <f>IF(L27&lt;181,$C$3*CHOOSE(MATCH($A$5,{0.2,0.25,0.3},0),ratios_hidden!C13,ratios_hidden!F13,ratios_hidden!I13),0)</f>
        <v>924.62817527127243</v>
      </c>
      <c r="G27" s="12">
        <f>IF(L27&lt;181,$C$3*CHOOSE(MATCH($A$5,{0.2,0.25,0.3},0),ratios_hidden!D13,ratios_hidden!G13,ratios_hidden!J13),0)</f>
        <v>229.56070407649017</v>
      </c>
      <c r="H27" s="12">
        <f t="shared" si="5"/>
        <v>36.729712652238426</v>
      </c>
      <c r="I27" s="18">
        <f t="shared" si="6"/>
        <v>27094.444769002141</v>
      </c>
      <c r="J27" s="57"/>
      <c r="K27" s="53">
        <f t="shared" si="7"/>
        <v>0</v>
      </c>
      <c r="L27" s="54">
        <f>COUNT($A$17:A27)+SUM($J$17:J27)</f>
        <v>11</v>
      </c>
      <c r="M27" s="54">
        <f t="shared" si="8"/>
        <v>10000</v>
      </c>
      <c r="N27" s="54">
        <f>IF(L27&lt;181,SUM($M$17:M27),0)</f>
        <v>110000</v>
      </c>
      <c r="O27" s="55">
        <f t="shared" si="9"/>
        <v>1690000</v>
      </c>
    </row>
    <row r="28" spans="1:15" x14ac:dyDescent="0.3">
      <c r="A28" s="11">
        <v>12</v>
      </c>
      <c r="B28" s="5">
        <f t="shared" ca="1" si="0"/>
        <v>46327</v>
      </c>
      <c r="C28" s="12">
        <f>IF(L28&lt;181,$C$3*CHOOSE(MATCH($A$5,{0.2,0.25,0.3},0),ratios_hidden!B14,ratios_hidden!E14,ratios_hidden!H14),0)</f>
        <v>13709.936359484602</v>
      </c>
      <c r="D28" s="12">
        <f t="shared" si="3"/>
        <v>2193.5898175175362</v>
      </c>
      <c r="E28" s="12">
        <f t="shared" si="4"/>
        <v>10000</v>
      </c>
      <c r="F28" s="12">
        <f>IF(L28&lt;181,$C$3*CHOOSE(MATCH($A$5,{0.2,0.25,0.3},0),ratios_hidden!C14,ratios_hidden!F14,ratios_hidden!I14),0)</f>
        <v>924.95725820555515</v>
      </c>
      <c r="G28" s="12">
        <f>IF(L28&lt;181,$C$3*CHOOSE(MATCH($A$5,{0.2,0.25,0.3},0),ratios_hidden!D14,ratios_hidden!G14,ratios_hidden!J14),0)</f>
        <v>229.27701189176318</v>
      </c>
      <c r="H28" s="12">
        <f t="shared" si="5"/>
        <v>36.684321902682107</v>
      </c>
      <c r="I28" s="18">
        <f t="shared" si="6"/>
        <v>27094.444769002137</v>
      </c>
      <c r="J28" s="57"/>
      <c r="K28" s="53">
        <f t="shared" si="7"/>
        <v>0</v>
      </c>
      <c r="L28" s="54">
        <f>COUNT($A$17:A28)+SUM($J$17:J28)</f>
        <v>12</v>
      </c>
      <c r="M28" s="54">
        <f t="shared" si="8"/>
        <v>10000</v>
      </c>
      <c r="N28" s="54">
        <f>IF(L28&lt;181,SUM($M$17:M28),0)</f>
        <v>120000</v>
      </c>
      <c r="O28" s="55">
        <f t="shared" si="9"/>
        <v>1680000</v>
      </c>
    </row>
    <row r="29" spans="1:15" x14ac:dyDescent="0.3">
      <c r="A29" s="11">
        <v>13</v>
      </c>
      <c r="B29" s="5">
        <f t="shared" ca="1" si="0"/>
        <v>46357</v>
      </c>
      <c r="C29" s="12">
        <f>IF(L29&lt;181,$C$3*CHOOSE(MATCH($A$5,{0.2,0.25,0.3},0),ratios_hidden!B15,ratios_hidden!E15,ratios_hidden!H15),0)</f>
        <v>13709.936359484602</v>
      </c>
      <c r="D29" s="12">
        <f t="shared" si="3"/>
        <v>2193.5898175175362</v>
      </c>
      <c r="E29" s="12">
        <f t="shared" si="4"/>
        <v>10000</v>
      </c>
      <c r="F29" s="12">
        <f>IF(L29&lt;181,$C$3*CHOOSE(MATCH($A$5,{0.2,0.25,0.3},0),ratios_hidden!C15,ratios_hidden!F15,ratios_hidden!I15),0)</f>
        <v>925.29141450174359</v>
      </c>
      <c r="G29" s="12">
        <f>IF(L29&lt;181,$C$3*CHOOSE(MATCH($A$5,{0.2,0.25,0.3},0),ratios_hidden!D15,ratios_hidden!G15,ratios_hidden!J15),0)</f>
        <v>228.98894611918826</v>
      </c>
      <c r="H29" s="12">
        <f t="shared" si="5"/>
        <v>36.63823137907012</v>
      </c>
      <c r="I29" s="18">
        <f t="shared" si="6"/>
        <v>27094.444769002141</v>
      </c>
      <c r="J29" s="57"/>
      <c r="K29" s="53">
        <f t="shared" si="7"/>
        <v>0</v>
      </c>
      <c r="L29" s="54">
        <f>COUNT($A$17:A29)+SUM($J$17:J29)</f>
        <v>13</v>
      </c>
      <c r="M29" s="54">
        <f t="shared" si="8"/>
        <v>10000</v>
      </c>
      <c r="N29" s="54">
        <f>IF(L29&lt;181,SUM($M$17:M29),0)</f>
        <v>130000</v>
      </c>
      <c r="O29" s="55">
        <f t="shared" si="9"/>
        <v>1670000</v>
      </c>
    </row>
    <row r="30" spans="1:15" x14ac:dyDescent="0.3">
      <c r="A30" s="11">
        <v>14</v>
      </c>
      <c r="B30" s="5">
        <f t="shared" ca="1" si="0"/>
        <v>46388</v>
      </c>
      <c r="C30" s="12">
        <f>IF(L30&lt;181,$C$3*CHOOSE(MATCH($A$5,{0.2,0.25,0.3},0),ratios_hidden!B16,ratios_hidden!E16,ratios_hidden!H16),0)</f>
        <v>13709.936359484602</v>
      </c>
      <c r="D30" s="12">
        <f t="shared" si="3"/>
        <v>2193.5898175175362</v>
      </c>
      <c r="E30" s="12">
        <f t="shared" si="4"/>
        <v>10000</v>
      </c>
      <c r="F30" s="12">
        <f>IF(L30&lt;181,$C$3*CHOOSE(MATCH($A$5,{0.2,0.25,0.3},0),ratios_hidden!C16,ratios_hidden!F16,ratios_hidden!I16),0)</f>
        <v>925.63072237416111</v>
      </c>
      <c r="G30" s="12">
        <f>IF(L30&lt;181,$C$3*CHOOSE(MATCH($A$5,{0.2,0.25,0.3},0),ratios_hidden!D16,ratios_hidden!G16,ratios_hidden!J16),0)</f>
        <v>228.69643933261926</v>
      </c>
      <c r="H30" s="12">
        <f t="shared" si="5"/>
        <v>36.591430293219084</v>
      </c>
      <c r="I30" s="18">
        <f t="shared" si="6"/>
        <v>27094.444769002137</v>
      </c>
      <c r="J30" s="57"/>
      <c r="K30" s="53">
        <f t="shared" si="7"/>
        <v>0</v>
      </c>
      <c r="L30" s="54">
        <f>COUNT($A$17:A30)+SUM($J$17:J30)</f>
        <v>14</v>
      </c>
      <c r="M30" s="54">
        <f t="shared" si="8"/>
        <v>10000</v>
      </c>
      <c r="N30" s="54">
        <f>IF(L30&lt;181,SUM($M$17:M30),0)</f>
        <v>140000</v>
      </c>
      <c r="O30" s="55">
        <f t="shared" si="9"/>
        <v>1660000</v>
      </c>
    </row>
    <row r="31" spans="1:15" x14ac:dyDescent="0.3">
      <c r="A31" s="11">
        <v>15</v>
      </c>
      <c r="B31" s="5">
        <f t="shared" ca="1" si="0"/>
        <v>46419</v>
      </c>
      <c r="C31" s="12">
        <f>IF(L31&lt;181,$C$3*CHOOSE(MATCH($A$5,{0.2,0.25,0.3},0),ratios_hidden!B17,ratios_hidden!E17,ratios_hidden!H17),0)</f>
        <v>13709.936359484602</v>
      </c>
      <c r="D31" s="12">
        <f t="shared" si="3"/>
        <v>2193.5898175175362</v>
      </c>
      <c r="E31" s="12">
        <f t="shared" si="4"/>
        <v>10000</v>
      </c>
      <c r="F31" s="12">
        <f>IF(L31&lt;181,$C$3*CHOOSE(MATCH($A$5,{0.2,0.25,0.3},0),ratios_hidden!C17,ratios_hidden!F17,ratios_hidden!I17),0)</f>
        <v>925.9752612429487</v>
      </c>
      <c r="G31" s="12">
        <f>IF(L31&lt;181,$C$3*CHOOSE(MATCH($A$5,{0.2,0.25,0.3},0),ratios_hidden!D17,ratios_hidden!G17,ratios_hidden!J17),0)</f>
        <v>228.39942306642411</v>
      </c>
      <c r="H31" s="12">
        <f t="shared" si="5"/>
        <v>36.543907690627854</v>
      </c>
      <c r="I31" s="18">
        <f t="shared" si="6"/>
        <v>27094.444769002141</v>
      </c>
      <c r="J31" s="57"/>
      <c r="K31" s="53">
        <f t="shared" si="7"/>
        <v>0</v>
      </c>
      <c r="L31" s="54">
        <f>COUNT($A$17:A31)+SUM($J$17:J31)</f>
        <v>15</v>
      </c>
      <c r="M31" s="54">
        <f t="shared" si="8"/>
        <v>10000</v>
      </c>
      <c r="N31" s="54">
        <f>IF(L31&lt;181,SUM($M$17:M31),0)</f>
        <v>150000</v>
      </c>
      <c r="O31" s="55">
        <f t="shared" si="9"/>
        <v>1650000</v>
      </c>
    </row>
    <row r="32" spans="1:15" x14ac:dyDescent="0.3">
      <c r="A32" s="11">
        <v>16</v>
      </c>
      <c r="B32" s="5">
        <f t="shared" ca="1" si="0"/>
        <v>46447</v>
      </c>
      <c r="C32" s="12">
        <f>IF(L32&lt;181,$C$3*CHOOSE(MATCH($A$5,{0.2,0.25,0.3},0),ratios_hidden!B18,ratios_hidden!E18,ratios_hidden!H18),0)</f>
        <v>13709.936359484602</v>
      </c>
      <c r="D32" s="12">
        <f t="shared" si="3"/>
        <v>2193.5898175175362</v>
      </c>
      <c r="E32" s="12">
        <f t="shared" si="4"/>
        <v>10000</v>
      </c>
      <c r="F32" s="12">
        <f>IF(L32&lt;181,$C$3*CHOOSE(MATCH($A$5,{0.2,0.25,0.3},0),ratios_hidden!C18,ratios_hidden!F18,ratios_hidden!I18),0)</f>
        <v>926.32511175263062</v>
      </c>
      <c r="G32" s="12">
        <f>IF(L32&lt;181,$C$3*CHOOSE(MATCH($A$5,{0.2,0.25,0.3},0),ratios_hidden!D18,ratios_hidden!G18,ratios_hidden!J18),0)</f>
        <v>228.09782779945849</v>
      </c>
      <c r="H32" s="12">
        <f t="shared" si="5"/>
        <v>36.495652447913358</v>
      </c>
      <c r="I32" s="18">
        <f t="shared" si="6"/>
        <v>27094.444769002141</v>
      </c>
      <c r="J32" s="57"/>
      <c r="K32" s="53">
        <f t="shared" si="7"/>
        <v>0</v>
      </c>
      <c r="L32" s="54">
        <f>COUNT($A$17:A32)+SUM($J$17:J32)</f>
        <v>16</v>
      </c>
      <c r="M32" s="54">
        <f t="shared" si="8"/>
        <v>10000</v>
      </c>
      <c r="N32" s="54">
        <f>IF(L32&lt;181,SUM($M$17:M32),0)</f>
        <v>160000</v>
      </c>
      <c r="O32" s="55">
        <f t="shared" si="9"/>
        <v>1640000</v>
      </c>
    </row>
    <row r="33" spans="1:15" x14ac:dyDescent="0.3">
      <c r="A33" s="11">
        <v>17</v>
      </c>
      <c r="B33" s="5">
        <f t="shared" ca="1" si="0"/>
        <v>46478</v>
      </c>
      <c r="C33" s="12">
        <f>IF(L33&lt;181,$C$3*CHOOSE(MATCH($A$5,{0.2,0.25,0.3},0),ratios_hidden!B19,ratios_hidden!E19,ratios_hidden!H19),0)</f>
        <v>13709.936359484602</v>
      </c>
      <c r="D33" s="12">
        <f t="shared" si="3"/>
        <v>2193.5898175175362</v>
      </c>
      <c r="E33" s="12">
        <f t="shared" si="4"/>
        <v>10000</v>
      </c>
      <c r="F33" s="12">
        <f>IF(L33&lt;181,$C$3*CHOOSE(MATCH($A$5,{0.2,0.25,0.3},0),ratios_hidden!C19,ratios_hidden!F19,ratios_hidden!I19),0)</f>
        <v>926.68035579099978</v>
      </c>
      <c r="G33" s="12">
        <f>IF(L33&lt;181,$C$3*CHOOSE(MATCH($A$5,{0.2,0.25,0.3},0),ratios_hidden!D19,ratios_hidden!G19,ratios_hidden!J19),0)</f>
        <v>227.79158293879379</v>
      </c>
      <c r="H33" s="12">
        <f t="shared" si="5"/>
        <v>36.446653270207008</v>
      </c>
      <c r="I33" s="18">
        <f t="shared" si="6"/>
        <v>27094.444769002137</v>
      </c>
      <c r="J33" s="57"/>
      <c r="K33" s="53">
        <f t="shared" si="7"/>
        <v>0</v>
      </c>
      <c r="L33" s="54">
        <f>COUNT($A$17:A33)+SUM($J$17:J33)</f>
        <v>17</v>
      </c>
      <c r="M33" s="54">
        <f t="shared" si="8"/>
        <v>10000</v>
      </c>
      <c r="N33" s="54">
        <f>IF(L33&lt;181,SUM($M$17:M33),0)</f>
        <v>170000</v>
      </c>
      <c r="O33" s="55">
        <f t="shared" si="9"/>
        <v>1630000</v>
      </c>
    </row>
    <row r="34" spans="1:15" x14ac:dyDescent="0.3">
      <c r="A34" s="11">
        <v>18</v>
      </c>
      <c r="B34" s="5">
        <f t="shared" ca="1" si="0"/>
        <v>46508</v>
      </c>
      <c r="C34" s="12">
        <f>IF(L34&lt;181,$C$3*CHOOSE(MATCH($A$5,{0.2,0.25,0.3},0),ratios_hidden!B20,ratios_hidden!E20,ratios_hidden!H20),0)</f>
        <v>13709.936359484602</v>
      </c>
      <c r="D34" s="12">
        <f t="shared" si="3"/>
        <v>2193.5898175175362</v>
      </c>
      <c r="E34" s="12">
        <f t="shared" si="4"/>
        <v>10000</v>
      </c>
      <c r="F34" s="12">
        <f>IF(L34&lt;181,$C$3*CHOOSE(MATCH($A$5,{0.2,0.25,0.3},0),ratios_hidden!C20,ratios_hidden!F20,ratios_hidden!I20),0)</f>
        <v>927.04107650829803</v>
      </c>
      <c r="G34" s="12">
        <f>IF(L34&lt;181,$C$3*CHOOSE(MATCH($A$5,{0.2,0.25,0.3},0),ratios_hidden!D20,ratios_hidden!G20,ratios_hidden!J20),0)</f>
        <v>227.48061680319364</v>
      </c>
      <c r="H34" s="12">
        <f t="shared" si="5"/>
        <v>36.39689868851098</v>
      </c>
      <c r="I34" s="18">
        <f t="shared" si="6"/>
        <v>27094.444769002144</v>
      </c>
      <c r="J34" s="57"/>
      <c r="K34" s="53">
        <f t="shared" si="7"/>
        <v>0</v>
      </c>
      <c r="L34" s="54">
        <f>COUNT($A$17:A34)+SUM($J$17:J34)</f>
        <v>18</v>
      </c>
      <c r="M34" s="54">
        <f t="shared" si="8"/>
        <v>10000</v>
      </c>
      <c r="N34" s="54">
        <f>IF(L34&lt;181,SUM($M$17:M34),0)</f>
        <v>180000</v>
      </c>
      <c r="O34" s="55">
        <f t="shared" si="9"/>
        <v>1620000</v>
      </c>
    </row>
    <row r="35" spans="1:15" x14ac:dyDescent="0.3">
      <c r="A35" s="11">
        <v>19</v>
      </c>
      <c r="B35" s="5">
        <f t="shared" ca="1" si="0"/>
        <v>46539</v>
      </c>
      <c r="C35" s="12">
        <f>IF(L35&lt;181,$C$3*CHOOSE(MATCH($A$5,{0.2,0.25,0.3},0),ratios_hidden!B21,ratios_hidden!E21,ratios_hidden!H21),0)</f>
        <v>13709.936359484602</v>
      </c>
      <c r="D35" s="12">
        <f t="shared" si="3"/>
        <v>2193.5898175175362</v>
      </c>
      <c r="E35" s="12">
        <f t="shared" si="4"/>
        <v>10000</v>
      </c>
      <c r="F35" s="12">
        <f>IF(L35&lt;181,$C$3*CHOOSE(MATCH($A$5,{0.2,0.25,0.3},0),ratios_hidden!C21,ratios_hidden!F21,ratios_hidden!I21),0)</f>
        <v>927.40735833665042</v>
      </c>
      <c r="G35" s="12">
        <f>IF(L35&lt;181,$C$3*CHOOSE(MATCH($A$5,{0.2,0.25,0.3},0),ratios_hidden!D21,ratios_hidden!G21,ratios_hidden!J21),0)</f>
        <v>227.16485660633654</v>
      </c>
      <c r="H35" s="12">
        <f t="shared" si="5"/>
        <v>36.346377057013846</v>
      </c>
      <c r="I35" s="18">
        <f t="shared" si="6"/>
        <v>27094.444769002141</v>
      </c>
      <c r="J35" s="57"/>
      <c r="K35" s="53">
        <f t="shared" si="7"/>
        <v>0</v>
      </c>
      <c r="L35" s="54">
        <f>COUNT($A$17:A35)+SUM($J$17:J35)</f>
        <v>19</v>
      </c>
      <c r="M35" s="54">
        <f t="shared" si="8"/>
        <v>10000</v>
      </c>
      <c r="N35" s="54">
        <f>IF(L35&lt;181,SUM($M$17:M35),0)</f>
        <v>190000</v>
      </c>
      <c r="O35" s="55">
        <f t="shared" si="9"/>
        <v>1610000</v>
      </c>
    </row>
    <row r="36" spans="1:15" x14ac:dyDescent="0.3">
      <c r="A36" s="11">
        <v>20</v>
      </c>
      <c r="B36" s="5">
        <f t="shared" ca="1" si="0"/>
        <v>46569</v>
      </c>
      <c r="C36" s="12">
        <f>IF(L36&lt;181,$C$3*CHOOSE(MATCH($A$5,{0.2,0.25,0.3},0),ratios_hidden!B22,ratios_hidden!E22,ratios_hidden!H22),0)</f>
        <v>13709.936359484602</v>
      </c>
      <c r="D36" s="12">
        <f t="shared" si="3"/>
        <v>2193.5898175175362</v>
      </c>
      <c r="E36" s="12">
        <f t="shared" si="4"/>
        <v>10000</v>
      </c>
      <c r="F36" s="12">
        <f>IF(L36&lt;181,$C$3*CHOOSE(MATCH($A$5,{0.2,0.25,0.3},0),ratios_hidden!C22,ratios_hidden!F22,ratios_hidden!I22),0)</f>
        <v>927.77928700985876</v>
      </c>
      <c r="G36" s="12">
        <f>IF(L36&lt;181,$C$3*CHOOSE(MATCH($A$5,{0.2,0.25,0.3},0),ratios_hidden!D22,ratios_hidden!G22,ratios_hidden!J22),0)</f>
        <v>226.84422843977796</v>
      </c>
      <c r="H36" s="12">
        <f t="shared" si="5"/>
        <v>36.295076550364477</v>
      </c>
      <c r="I36" s="18">
        <f t="shared" si="6"/>
        <v>27094.444769002141</v>
      </c>
      <c r="J36" s="57"/>
      <c r="K36" s="53">
        <f t="shared" si="7"/>
        <v>0</v>
      </c>
      <c r="L36" s="54">
        <f>COUNT($A$17:A36)+SUM($J$17:J36)</f>
        <v>20</v>
      </c>
      <c r="M36" s="54">
        <f t="shared" si="8"/>
        <v>10000</v>
      </c>
      <c r="N36" s="54">
        <f>IF(L36&lt;181,SUM($M$17:M36),0)</f>
        <v>200000</v>
      </c>
      <c r="O36" s="55">
        <f t="shared" si="9"/>
        <v>1600000</v>
      </c>
    </row>
    <row r="37" spans="1:15" x14ac:dyDescent="0.3">
      <c r="A37" s="11">
        <v>21</v>
      </c>
      <c r="B37" s="5">
        <f t="shared" ca="1" si="0"/>
        <v>46600</v>
      </c>
      <c r="C37" s="12">
        <f>IF(L37&lt;181,$C$3*CHOOSE(MATCH($A$5,{0.2,0.25,0.3},0),ratios_hidden!B23,ratios_hidden!E23,ratios_hidden!H23),0)</f>
        <v>13709.936359484602</v>
      </c>
      <c r="D37" s="12">
        <f t="shared" si="3"/>
        <v>2193.5898175175362</v>
      </c>
      <c r="E37" s="12">
        <f t="shared" si="4"/>
        <v>10000</v>
      </c>
      <c r="F37" s="12">
        <f>IF(L37&lt;181,$C$3*CHOOSE(MATCH($A$5,{0.2,0.25,0.3},0),ratios_hidden!C23,ratios_hidden!F23,ratios_hidden!I23),0)</f>
        <v>928.15694958344727</v>
      </c>
      <c r="G37" s="12">
        <f>IF(L37&lt;181,$C$3*CHOOSE(MATCH($A$5,{0.2,0.25,0.3},0),ratios_hidden!D23,ratios_hidden!G23,ratios_hidden!J23),0)</f>
        <v>226.51865725565142</v>
      </c>
      <c r="H37" s="12">
        <f t="shared" si="5"/>
        <v>36.242985160904226</v>
      </c>
      <c r="I37" s="18">
        <f t="shared" si="6"/>
        <v>27094.444769002144</v>
      </c>
      <c r="J37" s="57"/>
      <c r="K37" s="53">
        <f t="shared" si="7"/>
        <v>0</v>
      </c>
      <c r="L37" s="54">
        <f>COUNT($A$17:A37)+SUM($J$17:J37)</f>
        <v>21</v>
      </c>
      <c r="M37" s="54">
        <f t="shared" si="8"/>
        <v>10000</v>
      </c>
      <c r="N37" s="54">
        <f>IF(L37&lt;181,SUM($M$17:M37),0)</f>
        <v>210000</v>
      </c>
      <c r="O37" s="55">
        <f t="shared" si="9"/>
        <v>1590000</v>
      </c>
    </row>
    <row r="38" spans="1:15" x14ac:dyDescent="0.3">
      <c r="A38" s="11">
        <v>22</v>
      </c>
      <c r="B38" s="5">
        <f t="shared" ca="1" si="0"/>
        <v>46631</v>
      </c>
      <c r="C38" s="12">
        <f>IF(L38&lt;181,$C$3*CHOOSE(MATCH($A$5,{0.2,0.25,0.3},0),ratios_hidden!B24,ratios_hidden!E24,ratios_hidden!H24),0)</f>
        <v>13709.936359484602</v>
      </c>
      <c r="D38" s="12">
        <f t="shared" si="3"/>
        <v>2193.5898175175362</v>
      </c>
      <c r="E38" s="12">
        <f t="shared" si="4"/>
        <v>10000</v>
      </c>
      <c r="F38" s="12">
        <f>IF(L38&lt;181,$C$3*CHOOSE(MATCH($A$5,{0.2,0.25,0.3},0),ratios_hidden!C24,ratios_hidden!F24,ratios_hidden!I24),0)</f>
        <v>928.54043445504396</v>
      </c>
      <c r="G38" s="12">
        <f>IF(L38&lt;181,$C$3*CHOOSE(MATCH($A$5,{0.2,0.25,0.3},0),ratios_hidden!D24,ratios_hidden!G24,ratios_hidden!J24),0)</f>
        <v>226.18806684910308</v>
      </c>
      <c r="H38" s="12">
        <f t="shared" si="5"/>
        <v>36.19009069585649</v>
      </c>
      <c r="I38" s="18">
        <f t="shared" si="6"/>
        <v>27094.444769002144</v>
      </c>
      <c r="J38" s="57"/>
      <c r="K38" s="53">
        <f t="shared" si="7"/>
        <v>0</v>
      </c>
      <c r="L38" s="54">
        <f>COUNT($A$17:A38)+SUM($J$17:J38)</f>
        <v>22</v>
      </c>
      <c r="M38" s="54">
        <f t="shared" si="8"/>
        <v>10000</v>
      </c>
      <c r="N38" s="54">
        <f>IF(L38&lt;181,SUM($M$17:M38),0)</f>
        <v>220000</v>
      </c>
      <c r="O38" s="55">
        <f t="shared" si="9"/>
        <v>1580000</v>
      </c>
    </row>
    <row r="39" spans="1:15" x14ac:dyDescent="0.3">
      <c r="A39" s="11">
        <v>23</v>
      </c>
      <c r="B39" s="5">
        <f t="shared" ca="1" si="0"/>
        <v>46661</v>
      </c>
      <c r="C39" s="12">
        <f>IF(L39&lt;181,$C$3*CHOOSE(MATCH($A$5,{0.2,0.25,0.3},0),ratios_hidden!B25,ratios_hidden!E25,ratios_hidden!H25),0)</f>
        <v>13709.936359484602</v>
      </c>
      <c r="D39" s="12">
        <f t="shared" si="3"/>
        <v>2193.5898175175362</v>
      </c>
      <c r="E39" s="12">
        <f t="shared" si="4"/>
        <v>10000</v>
      </c>
      <c r="F39" s="12">
        <f>IF(L39&lt;181,$C$3*CHOOSE(MATCH($A$5,{0.2,0.25,0.3},0),ratios_hidden!C25,ratios_hidden!F25,ratios_hidden!I25),0)</f>
        <v>928.92983138507611</v>
      </c>
      <c r="G39" s="12">
        <f>IF(L39&lt;181,$C$3*CHOOSE(MATCH($A$5,{0.2,0.25,0.3},0),ratios_hidden!D25,ratios_hidden!G25,ratios_hidden!J25),0)</f>
        <v>225.85237984045369</v>
      </c>
      <c r="H39" s="12">
        <f t="shared" si="5"/>
        <v>36.136380774472592</v>
      </c>
      <c r="I39" s="18">
        <f t="shared" si="6"/>
        <v>27094.444769002141</v>
      </c>
      <c r="J39" s="57"/>
      <c r="K39" s="53">
        <f t="shared" si="7"/>
        <v>0</v>
      </c>
      <c r="L39" s="54">
        <f>COUNT($A$17:A39)+SUM($J$17:J39)</f>
        <v>23</v>
      </c>
      <c r="M39" s="54">
        <f t="shared" si="8"/>
        <v>10000</v>
      </c>
      <c r="N39" s="54">
        <f>IF(L39&lt;181,SUM($M$17:M39),0)</f>
        <v>230000</v>
      </c>
      <c r="O39" s="55">
        <f t="shared" si="9"/>
        <v>1570000</v>
      </c>
    </row>
    <row r="40" spans="1:15" x14ac:dyDescent="0.3">
      <c r="A40" s="11">
        <v>24</v>
      </c>
      <c r="B40" s="5">
        <f t="shared" ca="1" si="0"/>
        <v>46692</v>
      </c>
      <c r="C40" s="12">
        <f>IF(L40&lt;181,$C$3*CHOOSE(MATCH($A$5,{0.2,0.25,0.3},0),ratios_hidden!B26,ratios_hidden!E26,ratios_hidden!H26),0)</f>
        <v>13709.936359484602</v>
      </c>
      <c r="D40" s="12">
        <f t="shared" si="3"/>
        <v>2193.5898175175362</v>
      </c>
      <c r="E40" s="12">
        <f t="shared" si="4"/>
        <v>10000</v>
      </c>
      <c r="F40" s="12">
        <f>IF(L40&lt;181,$C$3*CHOOSE(MATCH($A$5,{0.2,0.25,0.3},0),ratios_hidden!C26,ratios_hidden!F26,ratios_hidden!I26),0)</f>
        <v>929.32523151778082</v>
      </c>
      <c r="G40" s="12">
        <f>IF(L40&lt;181,$C$3*CHOOSE(MATCH($A$5,{0.2,0.25,0.3},0),ratios_hidden!D26,ratios_hidden!G26,ratios_hidden!J26),0)</f>
        <v>225.51151765708764</v>
      </c>
      <c r="H40" s="12">
        <f t="shared" si="5"/>
        <v>36.081842825134025</v>
      </c>
      <c r="I40" s="18">
        <f t="shared" si="6"/>
        <v>27094.444769002141</v>
      </c>
      <c r="J40" s="57"/>
      <c r="K40" s="53">
        <f t="shared" si="7"/>
        <v>0</v>
      </c>
      <c r="L40" s="54">
        <f>COUNT($A$17:A40)+SUM($J$17:J40)</f>
        <v>24</v>
      </c>
      <c r="M40" s="54">
        <f t="shared" si="8"/>
        <v>10000</v>
      </c>
      <c r="N40" s="54">
        <f>IF(L40&lt;181,SUM($M$17:M40),0)</f>
        <v>240000</v>
      </c>
      <c r="O40" s="55">
        <f t="shared" si="9"/>
        <v>1560000</v>
      </c>
    </row>
    <row r="41" spans="1:15" x14ac:dyDescent="0.3">
      <c r="A41" s="11">
        <v>25</v>
      </c>
      <c r="B41" s="5">
        <f t="shared" ca="1" si="0"/>
        <v>46722</v>
      </c>
      <c r="C41" s="12">
        <f>IF(L41&lt;181,$C$3*CHOOSE(MATCH($A$5,{0.2,0.25,0.3},0),ratios_hidden!B27,ratios_hidden!E27,ratios_hidden!H27),0)</f>
        <v>13709.936359484602</v>
      </c>
      <c r="D41" s="12">
        <f t="shared" si="3"/>
        <v>2193.5898175175362</v>
      </c>
      <c r="E41" s="12">
        <f t="shared" si="4"/>
        <v>10000</v>
      </c>
      <c r="F41" s="12">
        <f>IF(L41&lt;181,$C$3*CHOOSE(MATCH($A$5,{0.2,0.25,0.3},0),ratios_hidden!C27,ratios_hidden!F27,ratios_hidden!I27),0)</f>
        <v>929.72672740252858</v>
      </c>
      <c r="G41" s="12">
        <f>IF(L41&lt;181,$C$3*CHOOSE(MATCH($A$5,{0.2,0.25,0.3},0),ratios_hidden!D27,ratios_hidden!G27,ratios_hidden!J27),0)</f>
        <v>225.16540051506141</v>
      </c>
      <c r="H41" s="12">
        <f t="shared" si="5"/>
        <v>36.026464082409824</v>
      </c>
      <c r="I41" s="18">
        <f t="shared" si="6"/>
        <v>27094.444769002141</v>
      </c>
      <c r="J41" s="57"/>
      <c r="K41" s="53">
        <f t="shared" si="7"/>
        <v>0</v>
      </c>
      <c r="L41" s="54">
        <f>COUNT($A$17:A41)+SUM($J$17:J41)</f>
        <v>25</v>
      </c>
      <c r="M41" s="54">
        <f t="shared" si="8"/>
        <v>10000</v>
      </c>
      <c r="N41" s="54">
        <f>IF(L41&lt;181,SUM($M$17:M41),0)</f>
        <v>250000</v>
      </c>
      <c r="O41" s="55">
        <f t="shared" si="9"/>
        <v>1550000</v>
      </c>
    </row>
    <row r="42" spans="1:15" x14ac:dyDescent="0.3">
      <c r="A42" s="11">
        <v>26</v>
      </c>
      <c r="B42" s="5">
        <f t="shared" ca="1" si="0"/>
        <v>46753</v>
      </c>
      <c r="C42" s="12">
        <f>IF(L42&lt;181,$C$3*CHOOSE(MATCH($A$5,{0.2,0.25,0.3},0),ratios_hidden!B28,ratios_hidden!E28,ratios_hidden!H28),0)</f>
        <v>13709.936359484602</v>
      </c>
      <c r="D42" s="12">
        <f t="shared" si="3"/>
        <v>2193.5898175175362</v>
      </c>
      <c r="E42" s="12">
        <f t="shared" si="4"/>
        <v>10000</v>
      </c>
      <c r="F42" s="12">
        <f>IF(L42&lt;181,$C$3*CHOOSE(MATCH($A$5,{0.2,0.25,0.3},0),ratios_hidden!C28,ratios_hidden!F28,ratios_hidden!I28),0)</f>
        <v>930.13441301550517</v>
      </c>
      <c r="G42" s="12">
        <f>IF(L42&lt;181,$C$3*CHOOSE(MATCH($A$5,{0.2,0.25,0.3},0),ratios_hidden!D28,ratios_hidden!G28,ratios_hidden!J28),0)</f>
        <v>224.81394740042884</v>
      </c>
      <c r="H42" s="12">
        <f t="shared" si="5"/>
        <v>35.970231584068614</v>
      </c>
      <c r="I42" s="18">
        <f t="shared" si="6"/>
        <v>27094.444769002141</v>
      </c>
      <c r="J42" s="57"/>
      <c r="K42" s="53">
        <f t="shared" si="7"/>
        <v>0</v>
      </c>
      <c r="L42" s="54">
        <f>COUNT($A$17:A42)+SUM($J$17:J42)</f>
        <v>26</v>
      </c>
      <c r="M42" s="54">
        <f t="shared" si="8"/>
        <v>10000</v>
      </c>
      <c r="N42" s="54">
        <f>IF(L42&lt;181,SUM($M$17:M42),0)</f>
        <v>260000</v>
      </c>
      <c r="O42" s="55">
        <f t="shared" si="9"/>
        <v>1540000</v>
      </c>
    </row>
    <row r="43" spans="1:15" x14ac:dyDescent="0.3">
      <c r="A43" s="11">
        <v>27</v>
      </c>
      <c r="B43" s="5">
        <f t="shared" ca="1" si="0"/>
        <v>46784</v>
      </c>
      <c r="C43" s="12">
        <f>IF(L43&lt;181,$C$3*CHOOSE(MATCH($A$5,{0.2,0.25,0.3},0),ratios_hidden!B29,ratios_hidden!E29,ratios_hidden!H29),0)</f>
        <v>13709.936359484602</v>
      </c>
      <c r="D43" s="12">
        <f t="shared" si="3"/>
        <v>2193.5898175175362</v>
      </c>
      <c r="E43" s="12">
        <f t="shared" si="4"/>
        <v>10000</v>
      </c>
      <c r="F43" s="12">
        <f>IF(L43&lt;181,$C$3*CHOOSE(MATCH($A$5,{0.2,0.25,0.3},0),ratios_hidden!C29,ratios_hidden!F29,ratios_hidden!I29),0)</f>
        <v>930.54838378167779</v>
      </c>
      <c r="G43" s="12">
        <f>IF(L43&lt;181,$C$3*CHOOSE(MATCH($A$5,{0.2,0.25,0.3},0),ratios_hidden!D29,ratios_hidden!G29,ratios_hidden!J29),0)</f>
        <v>224.45707605027911</v>
      </c>
      <c r="H43" s="12">
        <f t="shared" si="5"/>
        <v>35.913132168044662</v>
      </c>
      <c r="I43" s="18">
        <f t="shared" si="6"/>
        <v>27094.444769002141</v>
      </c>
      <c r="J43" s="57"/>
      <c r="K43" s="53">
        <f t="shared" si="7"/>
        <v>0</v>
      </c>
      <c r="L43" s="54">
        <f>COUNT($A$17:A43)+SUM($J$17:J43)</f>
        <v>27</v>
      </c>
      <c r="M43" s="54">
        <f t="shared" si="8"/>
        <v>10000</v>
      </c>
      <c r="N43" s="54">
        <f>IF(L43&lt;181,SUM($M$17:M43),0)</f>
        <v>270000</v>
      </c>
      <c r="O43" s="55">
        <f t="shared" si="9"/>
        <v>1530000</v>
      </c>
    </row>
    <row r="44" spans="1:15" x14ac:dyDescent="0.3">
      <c r="A44" s="11">
        <v>28</v>
      </c>
      <c r="B44" s="5">
        <f t="shared" ca="1" si="0"/>
        <v>46813</v>
      </c>
      <c r="C44" s="12">
        <f>IF(L44&lt;181,$C$3*CHOOSE(MATCH($A$5,{0.2,0.25,0.3},0),ratios_hidden!B30,ratios_hidden!E30,ratios_hidden!H30),0)</f>
        <v>13709.936359484602</v>
      </c>
      <c r="D44" s="12">
        <f t="shared" si="3"/>
        <v>2193.5898175175362</v>
      </c>
      <c r="E44" s="12">
        <f t="shared" si="4"/>
        <v>10000</v>
      </c>
      <c r="F44" s="12">
        <f>IF(L44&lt;181,$C$3*CHOOSE(MATCH($A$5,{0.2,0.25,0.3},0),ratios_hidden!C30,ratios_hidden!F30,ratios_hidden!I30),0)</f>
        <v>930.96873659716289</v>
      </c>
      <c r="G44" s="12">
        <f>IF(L44&lt;181,$C$3*CHOOSE(MATCH($A$5,{0.2,0.25,0.3},0),ratios_hidden!D30,ratios_hidden!G30,ratios_hidden!J30),0)</f>
        <v>224.09470293348113</v>
      </c>
      <c r="H44" s="12">
        <f t="shared" si="5"/>
        <v>35.85515246935698</v>
      </c>
      <c r="I44" s="18">
        <f t="shared" si="6"/>
        <v>27094.444769002141</v>
      </c>
      <c r="J44" s="57"/>
      <c r="K44" s="53">
        <f t="shared" si="7"/>
        <v>0</v>
      </c>
      <c r="L44" s="54">
        <f>COUNT($A$17:A44)+SUM($J$17:J44)</f>
        <v>28</v>
      </c>
      <c r="M44" s="54">
        <f t="shared" si="8"/>
        <v>10000</v>
      </c>
      <c r="N44" s="54">
        <f>IF(L44&lt;181,SUM($M$17:M44),0)</f>
        <v>280000</v>
      </c>
      <c r="O44" s="55">
        <f t="shared" si="9"/>
        <v>1520000</v>
      </c>
    </row>
    <row r="45" spans="1:15" x14ac:dyDescent="0.3">
      <c r="A45" s="11">
        <v>29</v>
      </c>
      <c r="B45" s="5">
        <f t="shared" ca="1" si="0"/>
        <v>46844</v>
      </c>
      <c r="C45" s="12">
        <f>IF(L45&lt;181,$C$3*CHOOSE(MATCH($A$5,{0.2,0.25,0.3},0),ratios_hidden!B31,ratios_hidden!E31,ratios_hidden!H31),0)</f>
        <v>13709.936359484602</v>
      </c>
      <c r="D45" s="12">
        <f t="shared" si="3"/>
        <v>2193.5898175175362</v>
      </c>
      <c r="E45" s="12">
        <f t="shared" si="4"/>
        <v>10000</v>
      </c>
      <c r="F45" s="12">
        <f>IF(L45&lt;181,$C$3*CHOOSE(MATCH($A$5,{0.2,0.25,0.3},0),ratios_hidden!C31,ratios_hidden!F31,ratios_hidden!I31),0)</f>
        <v>931.39556985188813</v>
      </c>
      <c r="G45" s="12">
        <f>IF(L45&lt;181,$C$3*CHOOSE(MATCH($A$5,{0.2,0.25,0.3},0),ratios_hidden!D31,ratios_hidden!G31,ratios_hidden!J31),0)</f>
        <v>223.72674323113262</v>
      </c>
      <c r="H45" s="12">
        <f t="shared" si="5"/>
        <v>35.796278916981223</v>
      </c>
      <c r="I45" s="18">
        <f t="shared" si="6"/>
        <v>27094.444769002137</v>
      </c>
      <c r="J45" s="57"/>
      <c r="K45" s="53">
        <f t="shared" si="7"/>
        <v>0</v>
      </c>
      <c r="L45" s="54">
        <f>COUNT($A$17:A45)+SUM($J$17:J45)</f>
        <v>29</v>
      </c>
      <c r="M45" s="54">
        <f t="shared" si="8"/>
        <v>10000</v>
      </c>
      <c r="N45" s="54">
        <f>IF(L45&lt;181,SUM($M$17:M45),0)</f>
        <v>290000</v>
      </c>
      <c r="O45" s="55">
        <f t="shared" si="9"/>
        <v>1510000</v>
      </c>
    </row>
    <row r="46" spans="1:15" x14ac:dyDescent="0.3">
      <c r="A46" s="11">
        <v>30</v>
      </c>
      <c r="B46" s="5">
        <f t="shared" ca="1" si="0"/>
        <v>46874</v>
      </c>
      <c r="C46" s="12">
        <f>IF(L46&lt;181,$C$3*CHOOSE(MATCH($A$5,{0.2,0.25,0.3},0),ratios_hidden!B32,ratios_hidden!E32,ratios_hidden!H32),0)</f>
        <v>13709.936359484602</v>
      </c>
      <c r="D46" s="12">
        <f t="shared" si="3"/>
        <v>2193.5898175175362</v>
      </c>
      <c r="E46" s="12">
        <f t="shared" si="4"/>
        <v>10000</v>
      </c>
      <c r="F46" s="12">
        <f>IF(L46&lt;181,$C$3*CHOOSE(MATCH($A$5,{0.2,0.25,0.3},0),ratios_hidden!C32,ratios_hidden!F32,ratios_hidden!I32),0)</f>
        <v>931.82898345261981</v>
      </c>
      <c r="G46" s="12">
        <f>IF(L46&lt;181,$C$3*CHOOSE(MATCH($A$5,{0.2,0.25,0.3},0),ratios_hidden!D32,ratios_hidden!G32,ratios_hidden!J32),0)</f>
        <v>223.35311081670622</v>
      </c>
      <c r="H46" s="12">
        <f t="shared" si="5"/>
        <v>35.736497730672994</v>
      </c>
      <c r="I46" s="18">
        <f t="shared" si="6"/>
        <v>27094.444769002133</v>
      </c>
      <c r="J46" s="57"/>
      <c r="K46" s="53">
        <f t="shared" si="7"/>
        <v>0</v>
      </c>
      <c r="L46" s="54">
        <f>COUNT($A$17:A46)+SUM($J$17:J46)</f>
        <v>30</v>
      </c>
      <c r="M46" s="54">
        <f t="shared" si="8"/>
        <v>10000</v>
      </c>
      <c r="N46" s="54">
        <f>IF(L46&lt;181,SUM($M$17:M46),0)</f>
        <v>300000</v>
      </c>
      <c r="O46" s="55">
        <f t="shared" si="9"/>
        <v>1500000</v>
      </c>
    </row>
    <row r="47" spans="1:15" x14ac:dyDescent="0.3">
      <c r="A47" s="11">
        <v>31</v>
      </c>
      <c r="B47" s="5">
        <f t="shared" ca="1" si="0"/>
        <v>46905</v>
      </c>
      <c r="C47" s="12">
        <f>IF(L47&lt;181,$C$3*CHOOSE(MATCH($A$5,{0.2,0.25,0.3},0),ratios_hidden!B33,ratios_hidden!E33,ratios_hidden!H33),0)</f>
        <v>13709.936359484602</v>
      </c>
      <c r="D47" s="12">
        <f t="shared" si="3"/>
        <v>2193.5898175175362</v>
      </c>
      <c r="E47" s="12">
        <f t="shared" si="4"/>
        <v>10000</v>
      </c>
      <c r="F47" s="12">
        <f>IF(L47&lt;181,$C$3*CHOOSE(MATCH($A$5,{0.2,0.25,0.3},0),ratios_hidden!C33,ratios_hidden!F33,ratios_hidden!I33),0)</f>
        <v>932.26907884636694</v>
      </c>
      <c r="G47" s="12">
        <f>IF(L47&lt;181,$C$3*CHOOSE(MATCH($A$5,{0.2,0.25,0.3},0),ratios_hidden!D33,ratios_hidden!G33,ratios_hidden!J33),0)</f>
        <v>222.97371823589077</v>
      </c>
      <c r="H47" s="12">
        <f t="shared" si="5"/>
        <v>35.675794917742522</v>
      </c>
      <c r="I47" s="18">
        <f t="shared" si="6"/>
        <v>27094.444769002137</v>
      </c>
      <c r="J47" s="57"/>
      <c r="K47" s="53">
        <f t="shared" si="7"/>
        <v>0</v>
      </c>
      <c r="L47" s="54">
        <f>COUNT($A$17:A47)+SUM($J$17:J47)</f>
        <v>31</v>
      </c>
      <c r="M47" s="54">
        <f t="shared" si="8"/>
        <v>10000</v>
      </c>
      <c r="N47" s="54">
        <f>IF(L47&lt;181,SUM($M$17:M47),0)</f>
        <v>310000</v>
      </c>
      <c r="O47" s="55">
        <f t="shared" si="9"/>
        <v>1490000</v>
      </c>
    </row>
    <row r="48" spans="1:15" x14ac:dyDescent="0.3">
      <c r="A48" s="11">
        <v>32</v>
      </c>
      <c r="B48" s="5">
        <f t="shared" ca="1" si="0"/>
        <v>46935</v>
      </c>
      <c r="C48" s="12">
        <f>IF(L48&lt;181,$C$3*CHOOSE(MATCH($A$5,{0.2,0.25,0.3},0),ratios_hidden!B34,ratios_hidden!E34,ratios_hidden!H34),0)</f>
        <v>13709.936359484602</v>
      </c>
      <c r="D48" s="12">
        <f t="shared" si="3"/>
        <v>2193.5898175175362</v>
      </c>
      <c r="E48" s="12">
        <f t="shared" si="4"/>
        <v>10000</v>
      </c>
      <c r="F48" s="12">
        <f>IF(L48&lt;181,$C$3*CHOOSE(MATCH($A$5,{0.2,0.25,0.3},0),ratios_hidden!C34,ratios_hidden!F34,ratios_hidden!I34),0)</f>
        <v>932.71595904410265</v>
      </c>
      <c r="G48" s="12">
        <f>IF(L48&lt;181,$C$3*CHOOSE(MATCH($A$5,{0.2,0.25,0.3},0),ratios_hidden!D34,ratios_hidden!G34,ratios_hidden!J34),0)</f>
        <v>222.58847668612103</v>
      </c>
      <c r="H48" s="12">
        <f t="shared" si="5"/>
        <v>35.614156269779365</v>
      </c>
      <c r="I48" s="18">
        <f t="shared" si="6"/>
        <v>27094.444769002141</v>
      </c>
      <c r="J48" s="57"/>
      <c r="K48" s="53">
        <f t="shared" si="7"/>
        <v>0</v>
      </c>
      <c r="L48" s="54">
        <f>COUNT($A$17:A48)+SUM($J$17:J48)</f>
        <v>32</v>
      </c>
      <c r="M48" s="54">
        <f t="shared" si="8"/>
        <v>10000</v>
      </c>
      <c r="N48" s="54">
        <f>IF(L48&lt;181,SUM($M$17:M48),0)</f>
        <v>320000</v>
      </c>
      <c r="O48" s="55">
        <f t="shared" si="9"/>
        <v>1480000</v>
      </c>
    </row>
    <row r="49" spans="1:15" x14ac:dyDescent="0.3">
      <c r="A49" s="11">
        <v>33</v>
      </c>
      <c r="B49" s="5">
        <f t="shared" ca="1" si="0"/>
        <v>46966</v>
      </c>
      <c r="C49" s="12">
        <f>IF(L49&lt;181,$C$3*CHOOSE(MATCH($A$5,{0.2,0.25,0.3},0),ratios_hidden!B35,ratios_hidden!E35,ratios_hidden!H35),0)</f>
        <v>13709.936359484602</v>
      </c>
      <c r="D49" s="12">
        <f t="shared" si="3"/>
        <v>2193.5898175175362</v>
      </c>
      <c r="E49" s="12">
        <f t="shared" si="4"/>
        <v>10000</v>
      </c>
      <c r="F49" s="12">
        <f>IF(L49&lt;181,$C$3*CHOOSE(MATCH($A$5,{0.2,0.25,0.3},0),ratios_hidden!C35,ratios_hidden!F35,ratios_hidden!I35),0)</f>
        <v>933.16972864488014</v>
      </c>
      <c r="G49" s="12">
        <f>IF(L49&lt;181,$C$3*CHOOSE(MATCH($A$5,{0.2,0.25,0.3},0),ratios_hidden!D35,ratios_hidden!G35,ratios_hidden!J35),0)</f>
        <v>222.1972959957923</v>
      </c>
      <c r="H49" s="12">
        <f t="shared" si="5"/>
        <v>35.551567359326768</v>
      </c>
      <c r="I49" s="18">
        <f t="shared" si="6"/>
        <v>27094.444769002137</v>
      </c>
      <c r="J49" s="57"/>
      <c r="K49" s="53">
        <f t="shared" si="7"/>
        <v>0</v>
      </c>
      <c r="L49" s="54">
        <f>COUNT($A$17:A49)+SUM($J$17:J49)</f>
        <v>33</v>
      </c>
      <c r="M49" s="54">
        <f t="shared" si="8"/>
        <v>10000</v>
      </c>
      <c r="N49" s="54">
        <f>IF(L49&lt;181,SUM($M$17:M49),0)</f>
        <v>330000</v>
      </c>
      <c r="O49" s="55">
        <f t="shared" si="9"/>
        <v>1470000</v>
      </c>
    </row>
    <row r="50" spans="1:15" x14ac:dyDescent="0.3">
      <c r="A50" s="11">
        <v>34</v>
      </c>
      <c r="B50" s="5">
        <f t="shared" ca="1" si="0"/>
        <v>46997</v>
      </c>
      <c r="C50" s="12">
        <f>IF(L50&lt;181,$C$3*CHOOSE(MATCH($A$5,{0.2,0.25,0.3},0),ratios_hidden!B36,ratios_hidden!E36,ratios_hidden!H36),0)</f>
        <v>13709.936359484602</v>
      </c>
      <c r="D50" s="12">
        <f t="shared" si="3"/>
        <v>2193.5898175175362</v>
      </c>
      <c r="E50" s="12">
        <f t="shared" si="4"/>
        <v>10000</v>
      </c>
      <c r="F50" s="12">
        <f>IF(L50&lt;181,$C$3*CHOOSE(MATCH($A$5,{0.2,0.25,0.3},0),ratios_hidden!C36,ratios_hidden!F36,ratios_hidden!I36),0)</f>
        <v>933.63049386034106</v>
      </c>
      <c r="G50" s="12">
        <f>IF(L50&lt;181,$C$3*CHOOSE(MATCH($A$5,{0.2,0.25,0.3},0),ratios_hidden!D36,ratios_hidden!G36,ratios_hidden!J36),0)</f>
        <v>221.80008460315443</v>
      </c>
      <c r="H50" s="12">
        <f t="shared" si="5"/>
        <v>35.48801353650471</v>
      </c>
      <c r="I50" s="18">
        <f t="shared" si="6"/>
        <v>27094.444769002141</v>
      </c>
      <c r="J50" s="57"/>
      <c r="K50" s="53">
        <f t="shared" si="7"/>
        <v>0</v>
      </c>
      <c r="L50" s="54">
        <f>COUNT($A$17:A50)+SUM($J$17:J50)</f>
        <v>34</v>
      </c>
      <c r="M50" s="54">
        <f t="shared" si="8"/>
        <v>10000</v>
      </c>
      <c r="N50" s="54">
        <f>IF(L50&lt;181,SUM($M$17:M50),0)</f>
        <v>340000</v>
      </c>
      <c r="O50" s="55">
        <f t="shared" si="9"/>
        <v>1460000</v>
      </c>
    </row>
    <row r="51" spans="1:15" x14ac:dyDescent="0.3">
      <c r="A51" s="11">
        <v>35</v>
      </c>
      <c r="B51" s="5">
        <f t="shared" ca="1" si="0"/>
        <v>47027</v>
      </c>
      <c r="C51" s="12">
        <f>IF(L51&lt;181,$C$3*CHOOSE(MATCH($A$5,{0.2,0.25,0.3},0),ratios_hidden!B37,ratios_hidden!E37,ratios_hidden!H37),0)</f>
        <v>13709.936359484602</v>
      </c>
      <c r="D51" s="12">
        <f t="shared" si="3"/>
        <v>2193.5898175175362</v>
      </c>
      <c r="E51" s="12">
        <f t="shared" si="4"/>
        <v>10000</v>
      </c>
      <c r="F51" s="12">
        <f>IF(L51&lt;181,$C$3*CHOOSE(MATCH($A$5,{0.2,0.25,0.3},0),ratios_hidden!C37,ratios_hidden!F37,ratios_hidden!I37),0)</f>
        <v>934.0983625395387</v>
      </c>
      <c r="G51" s="12">
        <f>IF(L51&lt;181,$C$3*CHOOSE(MATCH($A$5,{0.2,0.25,0.3},0),ratios_hidden!D37,ratios_hidden!G37,ratios_hidden!J37),0)</f>
        <v>221.39674953488009</v>
      </c>
      <c r="H51" s="12">
        <f t="shared" si="5"/>
        <v>35.423479925580814</v>
      </c>
      <c r="I51" s="18">
        <f t="shared" si="6"/>
        <v>27094.444769002137</v>
      </c>
      <c r="J51" s="57"/>
      <c r="K51" s="53">
        <f t="shared" si="7"/>
        <v>0</v>
      </c>
      <c r="L51" s="54">
        <f>COUNT($A$17:A51)+SUM($J$17:J51)</f>
        <v>35</v>
      </c>
      <c r="M51" s="54">
        <f t="shared" si="8"/>
        <v>10000</v>
      </c>
      <c r="N51" s="54">
        <f>IF(L51&lt;181,SUM($M$17:M51),0)</f>
        <v>350000</v>
      </c>
      <c r="O51" s="55">
        <f t="shared" si="9"/>
        <v>1450000</v>
      </c>
    </row>
    <row r="52" spans="1:15" x14ac:dyDescent="0.3">
      <c r="A52" s="11">
        <v>36</v>
      </c>
      <c r="B52" s="5">
        <f t="shared" ca="1" si="0"/>
        <v>47058</v>
      </c>
      <c r="C52" s="12">
        <f>IF(L52&lt;181,$C$3*CHOOSE(MATCH($A$5,{0.2,0.25,0.3},0),ratios_hidden!B38,ratios_hidden!E38,ratios_hidden!H38),0)</f>
        <v>13709.936359484602</v>
      </c>
      <c r="D52" s="12">
        <f t="shared" si="3"/>
        <v>2193.5898175175362</v>
      </c>
      <c r="E52" s="12">
        <f t="shared" si="4"/>
        <v>10000</v>
      </c>
      <c r="F52" s="12">
        <f>IF(L52&lt;181,$C$3*CHOOSE(MATCH($A$5,{0.2,0.25,0.3},0),ratios_hidden!C38,ratios_hidden!F38,ratios_hidden!I38),0)</f>
        <v>934.57344419421111</v>
      </c>
      <c r="G52" s="12">
        <f>IF(L52&lt;181,$C$3*CHOOSE(MATCH($A$5,{0.2,0.25,0.3},0),ratios_hidden!D38,ratios_hidden!G38,ratios_hidden!J38),0)</f>
        <v>220.98719638430319</v>
      </c>
      <c r="H52" s="12">
        <f t="shared" si="5"/>
        <v>35.357951421488508</v>
      </c>
      <c r="I52" s="18">
        <f t="shared" si="6"/>
        <v>27094.444769002141</v>
      </c>
      <c r="J52" s="57"/>
      <c r="K52" s="53">
        <f t="shared" si="7"/>
        <v>0</v>
      </c>
      <c r="L52" s="54">
        <f>COUNT($A$17:A52)+SUM($J$17:J52)</f>
        <v>36</v>
      </c>
      <c r="M52" s="54">
        <f t="shared" si="8"/>
        <v>10000</v>
      </c>
      <c r="N52" s="54">
        <f>IF(L52&lt;181,SUM($M$17:M52),0)</f>
        <v>360000</v>
      </c>
      <c r="O52" s="55">
        <f t="shared" si="9"/>
        <v>1440000</v>
      </c>
    </row>
    <row r="53" spans="1:15" x14ac:dyDescent="0.3">
      <c r="A53" s="13">
        <v>37</v>
      </c>
      <c r="B53" s="6">
        <f t="shared" ca="1" si="0"/>
        <v>47088</v>
      </c>
      <c r="C53" s="14">
        <f>IF(L53&lt;181,$C$3*CHOOSE(MATCH($A$5,{0.2,0.25,0.3},0),ratios_hidden!B39,ratios_hidden!E39,ratios_hidden!H39),0)</f>
        <v>13709.936359484602</v>
      </c>
      <c r="D53" s="14">
        <f t="shared" si="3"/>
        <v>2193.5898175175362</v>
      </c>
      <c r="E53" s="14">
        <f t="shared" si="4"/>
        <v>10000</v>
      </c>
      <c r="F53" s="14">
        <f>IF(L53&lt;181,$C$3*CHOOSE(MATCH($A$5,{0.2,0.25,0.3},0),ratios_hidden!C39,ratios_hidden!F39,ratios_hidden!I39),0)</f>
        <v>935.05585002438886</v>
      </c>
      <c r="G53" s="14">
        <f>IF(L53&lt;181,$C$3*CHOOSE(MATCH($A$5,{0.2,0.25,0.3},0),ratios_hidden!D39,ratios_hidden!G39,ratios_hidden!J39),0)</f>
        <v>220.57132928932151</v>
      </c>
      <c r="H53" s="14">
        <f t="shared" si="5"/>
        <v>35.291412686291444</v>
      </c>
      <c r="I53" s="18">
        <f t="shared" si="6"/>
        <v>27094.444769002144</v>
      </c>
      <c r="J53" s="57"/>
      <c r="K53" s="53">
        <f t="shared" si="7"/>
        <v>0</v>
      </c>
      <c r="L53" s="54">
        <f>COUNT($A$17:A53)+SUM($J$17:J53)</f>
        <v>37</v>
      </c>
      <c r="M53" s="54">
        <f t="shared" si="8"/>
        <v>10000</v>
      </c>
      <c r="N53" s="54">
        <f>IF(L53&lt;181,SUM($M$17:M53),0)</f>
        <v>370000</v>
      </c>
      <c r="O53" s="55">
        <f t="shared" si="9"/>
        <v>1430000</v>
      </c>
    </row>
    <row r="54" spans="1:15" x14ac:dyDescent="0.3">
      <c r="A54" s="11">
        <v>38</v>
      </c>
      <c r="B54" s="5">
        <f t="shared" ca="1" si="0"/>
        <v>47119</v>
      </c>
      <c r="C54" s="12">
        <f>IF(L54&lt;181,$C$3*CHOOSE(MATCH($A$5,{0.2,0.25,0.3},0),ratios_hidden!B40,ratios_hidden!E40,ratios_hidden!H40),0)</f>
        <v>13709.936359484602</v>
      </c>
      <c r="D54" s="12">
        <f t="shared" si="3"/>
        <v>2193.5898175175362</v>
      </c>
      <c r="E54" s="12">
        <f t="shared" si="4"/>
        <v>10000</v>
      </c>
      <c r="F54" s="12">
        <f>IF(L54&lt;181,$C$3*CHOOSE(MATCH($A$5,{0.2,0.25,0.3},0),ratios_hidden!C40,ratios_hidden!F40,ratios_hidden!I40),0)</f>
        <v>935.54569294444798</v>
      </c>
      <c r="G54" s="12">
        <f>IF(L54&lt;181,$C$3*CHOOSE(MATCH($A$5,{0.2,0.25,0.3},0),ratios_hidden!D40,ratios_hidden!G40,ratios_hidden!J40),0)</f>
        <v>220.1490509099587</v>
      </c>
      <c r="H54" s="12">
        <f t="shared" si="5"/>
        <v>35.223848145593394</v>
      </c>
      <c r="I54" s="18">
        <f t="shared" si="6"/>
        <v>27094.444769002141</v>
      </c>
      <c r="J54" s="57"/>
      <c r="K54" s="53">
        <f t="shared" si="7"/>
        <v>0</v>
      </c>
      <c r="L54" s="54">
        <f>COUNT($A$17:A54)+SUM($J$17:J54)</f>
        <v>38</v>
      </c>
      <c r="M54" s="54">
        <f t="shared" si="8"/>
        <v>10000</v>
      </c>
      <c r="N54" s="54">
        <f>IF(L54&lt;181,SUM($M$17:M54),0)</f>
        <v>380000</v>
      </c>
      <c r="O54" s="55">
        <f t="shared" si="9"/>
        <v>1420000</v>
      </c>
    </row>
    <row r="55" spans="1:15" x14ac:dyDescent="0.3">
      <c r="A55" s="11">
        <v>39</v>
      </c>
      <c r="B55" s="5">
        <f t="shared" ca="1" si="0"/>
        <v>47150</v>
      </c>
      <c r="C55" s="12">
        <f>IF(L55&lt;181,$C$3*CHOOSE(MATCH($A$5,{0.2,0.25,0.3},0),ratios_hidden!B41,ratios_hidden!E41,ratios_hidden!H41),0)</f>
        <v>13709.936359484602</v>
      </c>
      <c r="D55" s="12">
        <f t="shared" si="3"/>
        <v>2193.5898175175362</v>
      </c>
      <c r="E55" s="12">
        <f t="shared" si="4"/>
        <v>10000</v>
      </c>
      <c r="F55" s="12">
        <f>IF(L55&lt;181,$C$3*CHOOSE(MATCH($A$5,{0.2,0.25,0.3},0),ratios_hidden!C41,ratios_hidden!F41,ratios_hidden!I41),0)</f>
        <v>936.04308760952813</v>
      </c>
      <c r="G55" s="12">
        <f>IF(L55&lt;181,$C$3*CHOOSE(MATCH($A$5,{0.2,0.25,0.3},0),ratios_hidden!D41,ratios_hidden!G41,ratios_hidden!J41),0)</f>
        <v>219.720262405581</v>
      </c>
      <c r="H55" s="12">
        <f t="shared" si="5"/>
        <v>35.15524198489296</v>
      </c>
      <c r="I55" s="18">
        <f t="shared" si="6"/>
        <v>27094.444769002141</v>
      </c>
      <c r="J55" s="57"/>
      <c r="K55" s="53">
        <f t="shared" si="7"/>
        <v>0</v>
      </c>
      <c r="L55" s="54">
        <f>COUNT($A$17:A55)+SUM($J$17:J55)</f>
        <v>39</v>
      </c>
      <c r="M55" s="54">
        <f t="shared" si="8"/>
        <v>10000</v>
      </c>
      <c r="N55" s="54">
        <f>IF(L55&lt;181,SUM($M$17:M55),0)</f>
        <v>390000</v>
      </c>
      <c r="O55" s="55">
        <f t="shared" si="9"/>
        <v>1410000</v>
      </c>
    </row>
    <row r="56" spans="1:15" x14ac:dyDescent="0.3">
      <c r="A56" s="11">
        <v>40</v>
      </c>
      <c r="B56" s="5">
        <f t="shared" ca="1" si="0"/>
        <v>47178</v>
      </c>
      <c r="C56" s="12">
        <f>IF(L56&lt;181,$C$3*CHOOSE(MATCH($A$5,{0.2,0.25,0.3},0),ratios_hidden!B42,ratios_hidden!E42,ratios_hidden!H42),0)</f>
        <v>13709.936359484602</v>
      </c>
      <c r="D56" s="12">
        <f t="shared" si="3"/>
        <v>2193.5898175175362</v>
      </c>
      <c r="E56" s="12">
        <f t="shared" si="4"/>
        <v>10000</v>
      </c>
      <c r="F56" s="12">
        <f>IF(L56&lt;181,$C$3*CHOOSE(MATCH($A$5,{0.2,0.25,0.3},0),ratios_hidden!C42,ratios_hidden!F42,ratios_hidden!I42),0)</f>
        <v>936.54815044235875</v>
      </c>
      <c r="G56" s="12">
        <f>IF(L56&lt;181,$C$3*CHOOSE(MATCH($A$5,{0.2,0.25,0.3},0),ratios_hidden!D42,ratios_hidden!G42,ratios_hidden!J42),0)</f>
        <v>219.28486341176063</v>
      </c>
      <c r="H56" s="12">
        <f t="shared" si="5"/>
        <v>35.085578145881698</v>
      </c>
      <c r="I56" s="18">
        <f t="shared" si="6"/>
        <v>27094.444769002141</v>
      </c>
      <c r="J56" s="57"/>
      <c r="K56" s="53">
        <f t="shared" si="7"/>
        <v>0</v>
      </c>
      <c r="L56" s="54">
        <f>COUNT($A$17:A56)+SUM($J$17:J56)</f>
        <v>40</v>
      </c>
      <c r="M56" s="54">
        <f t="shared" si="8"/>
        <v>10000</v>
      </c>
      <c r="N56" s="54">
        <f>IF(L56&lt;181,SUM($M$17:M56),0)</f>
        <v>400000</v>
      </c>
      <c r="O56" s="55">
        <f t="shared" si="9"/>
        <v>1400000</v>
      </c>
    </row>
    <row r="57" spans="1:15" x14ac:dyDescent="0.3">
      <c r="A57" s="11">
        <v>41</v>
      </c>
      <c r="B57" s="5">
        <f t="shared" ca="1" si="0"/>
        <v>47209</v>
      </c>
      <c r="C57" s="12">
        <f>IF(L57&lt;181,$C$3*CHOOSE(MATCH($A$5,{0.2,0.25,0.3},0),ratios_hidden!B43,ratios_hidden!E43,ratios_hidden!H43),0)</f>
        <v>13709.936359484602</v>
      </c>
      <c r="D57" s="12">
        <f t="shared" si="3"/>
        <v>2193.5898175175362</v>
      </c>
      <c r="E57" s="12">
        <f t="shared" si="4"/>
        <v>10000</v>
      </c>
      <c r="F57" s="12">
        <f>IF(L57&lt;181,$C$3*CHOOSE(MATCH($A$5,{0.2,0.25,0.3},0),ratios_hidden!C43,ratios_hidden!F43,ratios_hidden!I43),0)</f>
        <v>937.06099966053296</v>
      </c>
      <c r="G57" s="12">
        <f>IF(L57&lt;181,$C$3*CHOOSE(MATCH($A$5,{0.2,0.25,0.3},0),ratios_hidden!D43,ratios_hidden!G43,ratios_hidden!J43),0)</f>
        <v>218.8427520167856</v>
      </c>
      <c r="H57" s="12">
        <f t="shared" si="5"/>
        <v>35.014840322685693</v>
      </c>
      <c r="I57" s="18">
        <f t="shared" si="6"/>
        <v>27094.444769002144</v>
      </c>
      <c r="J57" s="57"/>
      <c r="K57" s="53">
        <f t="shared" si="7"/>
        <v>0</v>
      </c>
      <c r="L57" s="54">
        <f>COUNT($A$17:A57)+SUM($J$17:J57)</f>
        <v>41</v>
      </c>
      <c r="M57" s="54">
        <f t="shared" si="8"/>
        <v>10000</v>
      </c>
      <c r="N57" s="54">
        <f>IF(L57&lt;181,SUM($M$17:M57),0)</f>
        <v>410000</v>
      </c>
      <c r="O57" s="55">
        <f t="shared" si="9"/>
        <v>1390000</v>
      </c>
    </row>
    <row r="58" spans="1:15" x14ac:dyDescent="0.3">
      <c r="A58" s="11">
        <v>42</v>
      </c>
      <c r="B58" s="5">
        <f t="shared" ca="1" si="0"/>
        <v>47239</v>
      </c>
      <c r="C58" s="12">
        <f>IF(L58&lt;181,$C$3*CHOOSE(MATCH($A$5,{0.2,0.25,0.3},0),ratios_hidden!B44,ratios_hidden!E44,ratios_hidden!H44),0)</f>
        <v>13709.936359484602</v>
      </c>
      <c r="D58" s="12">
        <f t="shared" si="3"/>
        <v>2193.5898175175362</v>
      </c>
      <c r="E58" s="12">
        <f t="shared" si="4"/>
        <v>10000</v>
      </c>
      <c r="F58" s="12">
        <f>IF(L58&lt;181,$C$3*CHOOSE(MATCH($A$5,{0.2,0.25,0.3},0),ratios_hidden!C44,ratios_hidden!F44,ratios_hidden!I44),0)</f>
        <v>937.58175530414746</v>
      </c>
      <c r="G58" s="12">
        <f>IF(L58&lt;181,$C$3*CHOOSE(MATCH($A$5,{0.2,0.25,0.3},0),ratios_hidden!D44,ratios_hidden!G44,ratios_hidden!J44),0)</f>
        <v>218.39382473780466</v>
      </c>
      <c r="H58" s="12">
        <f t="shared" si="5"/>
        <v>34.94301195804875</v>
      </c>
      <c r="I58" s="18">
        <f t="shared" si="6"/>
        <v>27094.444769002144</v>
      </c>
      <c r="J58" s="57"/>
      <c r="K58" s="53">
        <f t="shared" si="7"/>
        <v>0</v>
      </c>
      <c r="L58" s="54">
        <f>COUNT($A$17:A58)+SUM($J$17:J58)</f>
        <v>42</v>
      </c>
      <c r="M58" s="54">
        <f t="shared" si="8"/>
        <v>10000</v>
      </c>
      <c r="N58" s="54">
        <f>IF(L58&lt;181,SUM($M$17:M58),0)</f>
        <v>420000</v>
      </c>
      <c r="O58" s="55">
        <f t="shared" si="9"/>
        <v>1380000</v>
      </c>
    </row>
    <row r="59" spans="1:15" x14ac:dyDescent="0.3">
      <c r="A59" s="11">
        <v>43</v>
      </c>
      <c r="B59" s="5">
        <f t="shared" ca="1" si="0"/>
        <v>47270</v>
      </c>
      <c r="C59" s="12">
        <f>IF(L59&lt;181,$C$3*CHOOSE(MATCH($A$5,{0.2,0.25,0.3},0),ratios_hidden!B45,ratios_hidden!E45,ratios_hidden!H45),0)</f>
        <v>13709.936359484602</v>
      </c>
      <c r="D59" s="12">
        <f t="shared" si="3"/>
        <v>2193.5898175175362</v>
      </c>
      <c r="E59" s="12">
        <f t="shared" si="4"/>
        <v>10000</v>
      </c>
      <c r="F59" s="12">
        <f>IF(L59&lt;181,$C$3*CHOOSE(MATCH($A$5,{0.2,0.25,0.3},0),ratios_hidden!C45,ratios_hidden!F45,ratios_hidden!I45),0)</f>
        <v>938.11053926393868</v>
      </c>
      <c r="G59" s="12">
        <f>IF(L59&lt;181,$C$3*CHOOSE(MATCH($A$5,{0.2,0.25,0.3},0),ratios_hidden!D45,ratios_hidden!G45,ratios_hidden!J45),0)</f>
        <v>217.93797649660607</v>
      </c>
      <c r="H59" s="12">
        <f t="shared" si="5"/>
        <v>34.870076239456971</v>
      </c>
      <c r="I59" s="18">
        <f t="shared" si="6"/>
        <v>27094.444769002144</v>
      </c>
      <c r="J59" s="57"/>
      <c r="K59" s="53">
        <f t="shared" si="7"/>
        <v>0</v>
      </c>
      <c r="L59" s="54">
        <f>COUNT($A$17:A59)+SUM($J$17:J59)</f>
        <v>43</v>
      </c>
      <c r="M59" s="54">
        <f t="shared" si="8"/>
        <v>10000</v>
      </c>
      <c r="N59" s="54">
        <f>IF(L59&lt;181,SUM($M$17:M59),0)</f>
        <v>430000</v>
      </c>
      <c r="O59" s="55">
        <f t="shared" si="9"/>
        <v>1370000</v>
      </c>
    </row>
    <row r="60" spans="1:15" x14ac:dyDescent="0.3">
      <c r="A60" s="11">
        <v>44</v>
      </c>
      <c r="B60" s="5">
        <f t="shared" ca="1" si="0"/>
        <v>47300</v>
      </c>
      <c r="C60" s="12">
        <f>IF(L60&lt;181,$C$3*CHOOSE(MATCH($A$5,{0.2,0.25,0.3},0),ratios_hidden!B46,ratios_hidden!E46,ratios_hidden!H46),0)</f>
        <v>13709.936359484602</v>
      </c>
      <c r="D60" s="12">
        <f t="shared" si="3"/>
        <v>2193.5898175175362</v>
      </c>
      <c r="E60" s="12">
        <f t="shared" si="4"/>
        <v>10000</v>
      </c>
      <c r="F60" s="12">
        <f>IF(L60&lt;181,$C$3*CHOOSE(MATCH($A$5,{0.2,0.25,0.3},0),ratios_hidden!C46,ratios_hidden!F46,ratios_hidden!I46),0)</f>
        <v>938.64747530977399</v>
      </c>
      <c r="G60" s="12">
        <f>IF(L60&lt;181,$C$3*CHOOSE(MATCH($A$5,{0.2,0.25,0.3},0),ratios_hidden!D46,ratios_hidden!G46,ratios_hidden!J46),0)</f>
        <v>217.47510059502241</v>
      </c>
      <c r="H60" s="12">
        <f t="shared" si="5"/>
        <v>34.796016095203584</v>
      </c>
      <c r="I60" s="18">
        <f t="shared" si="6"/>
        <v>27094.444769002141</v>
      </c>
      <c r="J60" s="57"/>
      <c r="K60" s="53">
        <f t="shared" si="7"/>
        <v>0</v>
      </c>
      <c r="L60" s="54">
        <f>COUNT($A$17:A60)+SUM($J$17:J60)</f>
        <v>44</v>
      </c>
      <c r="M60" s="54">
        <f t="shared" si="8"/>
        <v>10000</v>
      </c>
      <c r="N60" s="54">
        <f>IF(L60&lt;181,SUM($M$17:M60),0)</f>
        <v>440000</v>
      </c>
      <c r="O60" s="55">
        <f t="shared" si="9"/>
        <v>1360000</v>
      </c>
    </row>
    <row r="61" spans="1:15" x14ac:dyDescent="0.3">
      <c r="A61" s="11">
        <v>45</v>
      </c>
      <c r="B61" s="5">
        <f t="shared" ca="1" si="0"/>
        <v>47331</v>
      </c>
      <c r="C61" s="12">
        <f>IF(L61&lt;181,$C$3*CHOOSE(MATCH($A$5,{0.2,0.25,0.3},0),ratios_hidden!B47,ratios_hidden!E47,ratios_hidden!H47),0)</f>
        <v>13709.936359484602</v>
      </c>
      <c r="D61" s="12">
        <f t="shared" si="3"/>
        <v>2193.5898175175362</v>
      </c>
      <c r="E61" s="12">
        <f t="shared" si="4"/>
        <v>10000</v>
      </c>
      <c r="F61" s="12">
        <f>IF(L61&lt;181,$C$3*CHOOSE(MATCH($A$5,{0.2,0.25,0.3},0),ratios_hidden!C47,ratios_hidden!F47,ratios_hidden!I47),0)</f>
        <v>939.19268911965025</v>
      </c>
      <c r="G61" s="12">
        <f>IF(L61&lt;181,$C$3*CHOOSE(MATCH($A$5,{0.2,0.25,0.3},0),ratios_hidden!D47,ratios_hidden!G47,ratios_hidden!J47),0)</f>
        <v>217.00508868995598</v>
      </c>
      <c r="H61" s="12">
        <f t="shared" si="5"/>
        <v>34.720814190392957</v>
      </c>
      <c r="I61" s="18">
        <f t="shared" si="6"/>
        <v>27094.444769002137</v>
      </c>
      <c r="J61" s="57"/>
      <c r="K61" s="53">
        <f t="shared" si="7"/>
        <v>0</v>
      </c>
      <c r="L61" s="54">
        <f>COUNT($A$17:A61)+SUM($J$17:J61)</f>
        <v>45</v>
      </c>
      <c r="M61" s="54">
        <f t="shared" si="8"/>
        <v>10000</v>
      </c>
      <c r="N61" s="54">
        <f>IF(L61&lt;181,SUM($M$17:M61),0)</f>
        <v>450000</v>
      </c>
      <c r="O61" s="55">
        <f t="shared" si="9"/>
        <v>1350000</v>
      </c>
    </row>
    <row r="62" spans="1:15" x14ac:dyDescent="0.3">
      <c r="A62" s="11">
        <v>46</v>
      </c>
      <c r="B62" s="5">
        <f t="shared" ca="1" si="0"/>
        <v>47362</v>
      </c>
      <c r="C62" s="12">
        <f>IF(L62&lt;181,$C$3*CHOOSE(MATCH($A$5,{0.2,0.25,0.3},0),ratios_hidden!B48,ratios_hidden!E48,ratios_hidden!H48),0)</f>
        <v>13709.936359484602</v>
      </c>
      <c r="D62" s="12">
        <f t="shared" si="3"/>
        <v>2193.5898175175362</v>
      </c>
      <c r="E62" s="12">
        <f t="shared" si="4"/>
        <v>10000</v>
      </c>
      <c r="F62" s="12">
        <f>IF(L62&lt;181,$C$3*CHOOSE(MATCH($A$5,{0.2,0.25,0.3},0),ratios_hidden!C48,ratios_hidden!F48,ratios_hidden!I48),0)</f>
        <v>939.74630830909769</v>
      </c>
      <c r="G62" s="12">
        <f>IF(L62&lt;181,$C$3*CHOOSE(MATCH($A$5,{0.2,0.25,0.3},0),ratios_hidden!D48,ratios_hidden!G48,ratios_hidden!J48),0)</f>
        <v>216.5278307680197</v>
      </c>
      <c r="H62" s="12">
        <f t="shared" si="5"/>
        <v>34.644452922883154</v>
      </c>
      <c r="I62" s="18">
        <f t="shared" si="6"/>
        <v>27094.444769002141</v>
      </c>
      <c r="J62" s="57"/>
      <c r="K62" s="53">
        <f t="shared" si="7"/>
        <v>0</v>
      </c>
      <c r="L62" s="54">
        <f>COUNT($A$17:A62)+SUM($J$17:J62)</f>
        <v>46</v>
      </c>
      <c r="M62" s="54">
        <f t="shared" si="8"/>
        <v>10000</v>
      </c>
      <c r="N62" s="54">
        <f>IF(L62&lt;181,SUM($M$17:M62),0)</f>
        <v>460000</v>
      </c>
      <c r="O62" s="55">
        <f t="shared" si="9"/>
        <v>1340000</v>
      </c>
    </row>
    <row r="63" spans="1:15" x14ac:dyDescent="0.3">
      <c r="A63" s="11">
        <v>47</v>
      </c>
      <c r="B63" s="5">
        <f t="shared" ca="1" si="0"/>
        <v>47392</v>
      </c>
      <c r="C63" s="12">
        <f>IF(L63&lt;181,$C$3*CHOOSE(MATCH($A$5,{0.2,0.25,0.3},0),ratios_hidden!B49,ratios_hidden!E49,ratios_hidden!H49),0)</f>
        <v>13709.936359484602</v>
      </c>
      <c r="D63" s="12">
        <f t="shared" si="3"/>
        <v>2193.5898175175362</v>
      </c>
      <c r="E63" s="12">
        <f t="shared" si="4"/>
        <v>10000</v>
      </c>
      <c r="F63" s="12">
        <f>IF(L63&lt;181,$C$3*CHOOSE(MATCH($A$5,{0.2,0.25,0.3},0),ratios_hidden!C49,ratios_hidden!F49,ratios_hidden!I49),0)</f>
        <v>940.30846246105</v>
      </c>
      <c r="G63" s="12">
        <f>IF(L63&lt;181,$C$3*CHOOSE(MATCH($A$5,{0.2,0.25,0.3},0),ratios_hidden!D49,ratios_hidden!G49,ratios_hidden!J49),0)</f>
        <v>216.04321511978708</v>
      </c>
      <c r="H63" s="12">
        <f t="shared" si="5"/>
        <v>34.566914419165933</v>
      </c>
      <c r="I63" s="18">
        <f t="shared" si="6"/>
        <v>27094.444769002141</v>
      </c>
      <c r="J63" s="57"/>
      <c r="K63" s="53">
        <f t="shared" si="7"/>
        <v>0</v>
      </c>
      <c r="L63" s="54">
        <f>COUNT($A$17:A63)+SUM($J$17:J63)</f>
        <v>47</v>
      </c>
      <c r="M63" s="54">
        <f t="shared" si="8"/>
        <v>10000</v>
      </c>
      <c r="N63" s="54">
        <f>IF(L63&lt;181,SUM($M$17:M63),0)</f>
        <v>470000</v>
      </c>
      <c r="O63" s="55">
        <f t="shared" si="9"/>
        <v>1330000</v>
      </c>
    </row>
    <row r="64" spans="1:15" x14ac:dyDescent="0.3">
      <c r="A64" s="11">
        <v>48</v>
      </c>
      <c r="B64" s="5">
        <f t="shared" ca="1" si="0"/>
        <v>47423</v>
      </c>
      <c r="C64" s="12">
        <f>IF(L64&lt;181,$C$3*CHOOSE(MATCH($A$5,{0.2,0.25,0.3},0),ratios_hidden!B50,ratios_hidden!E50,ratios_hidden!H50),0)</f>
        <v>13709.936359484602</v>
      </c>
      <c r="D64" s="12">
        <f t="shared" si="3"/>
        <v>2193.5898175175362</v>
      </c>
      <c r="E64" s="12">
        <f t="shared" si="4"/>
        <v>10000</v>
      </c>
      <c r="F64" s="12">
        <f>IF(L64&lt;181,$C$3*CHOOSE(MATCH($A$5,{0.2,0.25,0.3},0),ratios_hidden!C50,ratios_hidden!F50,ratios_hidden!I50),0)</f>
        <v>940.87928315617592</v>
      </c>
      <c r="G64" s="12">
        <f>IF(L64&lt;181,$C$3*CHOOSE(MATCH($A$5,{0.2,0.25,0.3},0),ratios_hidden!D50,ratios_hidden!G50,ratios_hidden!J50),0)</f>
        <v>215.55112831364394</v>
      </c>
      <c r="H64" s="12">
        <f t="shared" si="5"/>
        <v>34.48818053018303</v>
      </c>
      <c r="I64" s="18">
        <f t="shared" si="6"/>
        <v>27094.444769002144</v>
      </c>
      <c r="J64" s="57"/>
      <c r="K64" s="53">
        <f t="shared" si="7"/>
        <v>0</v>
      </c>
      <c r="L64" s="54">
        <f>COUNT($A$17:A64)+SUM($J$17:J64)</f>
        <v>48</v>
      </c>
      <c r="M64" s="54">
        <f t="shared" si="8"/>
        <v>10000</v>
      </c>
      <c r="N64" s="54">
        <f>IF(L64&lt;181,SUM($M$17:M64),0)</f>
        <v>480000</v>
      </c>
      <c r="O64" s="55">
        <f t="shared" si="9"/>
        <v>1320000</v>
      </c>
    </row>
    <row r="65" spans="1:15" x14ac:dyDescent="0.3">
      <c r="A65" s="11">
        <v>49</v>
      </c>
      <c r="B65" s="5">
        <f t="shared" ca="1" si="0"/>
        <v>47453</v>
      </c>
      <c r="C65" s="12">
        <f>IF(L65&lt;181,$C$3*CHOOSE(MATCH($A$5,{0.2,0.25,0.3},0),ratios_hidden!B51,ratios_hidden!E51,ratios_hidden!H51),0)</f>
        <v>13709.936359484602</v>
      </c>
      <c r="D65" s="12">
        <f t="shared" si="3"/>
        <v>2193.5898175175362</v>
      </c>
      <c r="E65" s="12">
        <f t="shared" si="4"/>
        <v>10000</v>
      </c>
      <c r="F65" s="12">
        <f>IF(L65&lt;181,$C$3*CHOOSE(MATCH($A$5,{0.2,0.25,0.3},0),ratios_hidden!C51,ratios_hidden!F51,ratios_hidden!I51),0)</f>
        <v>941.45890400368455</v>
      </c>
      <c r="G65" s="12">
        <f>IF(L65&lt;181,$C$3*CHOOSE(MATCH($A$5,{0.2,0.25,0.3},0),ratios_hidden!D51,ratios_hidden!G51,ratios_hidden!J51),0)</f>
        <v>215.05145516923949</v>
      </c>
      <c r="H65" s="12">
        <f t="shared" si="5"/>
        <v>34.408232827078322</v>
      </c>
      <c r="I65" s="18">
        <f t="shared" si="6"/>
        <v>27094.444769002141</v>
      </c>
      <c r="J65" s="57"/>
      <c r="K65" s="53">
        <f t="shared" si="7"/>
        <v>0</v>
      </c>
      <c r="L65" s="54">
        <f>COUNT($A$17:A65)+SUM($J$17:J65)</f>
        <v>49</v>
      </c>
      <c r="M65" s="54">
        <f t="shared" si="8"/>
        <v>10000</v>
      </c>
      <c r="N65" s="54">
        <f>IF(L65&lt;181,SUM($M$17:M65),0)</f>
        <v>490000</v>
      </c>
      <c r="O65" s="55">
        <f t="shared" si="9"/>
        <v>1310000</v>
      </c>
    </row>
    <row r="66" spans="1:15" x14ac:dyDescent="0.3">
      <c r="A66" s="11">
        <v>50</v>
      </c>
      <c r="B66" s="5">
        <f t="shared" ca="1" si="0"/>
        <v>47484</v>
      </c>
      <c r="C66" s="12">
        <f>IF(L66&lt;181,$C$3*CHOOSE(MATCH($A$5,{0.2,0.25,0.3},0),ratios_hidden!B52,ratios_hidden!E52,ratios_hidden!H52),0)</f>
        <v>13709.936359484602</v>
      </c>
      <c r="D66" s="12">
        <f t="shared" si="3"/>
        <v>2193.5898175175362</v>
      </c>
      <c r="E66" s="12">
        <f t="shared" si="4"/>
        <v>10000</v>
      </c>
      <c r="F66" s="12">
        <f>IF(L66&lt;181,$C$3*CHOOSE(MATCH($A$5,{0.2,0.25,0.3},0),ratios_hidden!C52,ratios_hidden!F52,ratios_hidden!I52),0)</f>
        <v>942.04746067259077</v>
      </c>
      <c r="G66" s="12">
        <f>IF(L66&lt;181,$C$3*CHOOSE(MATCH($A$5,{0.2,0.25,0.3},0),ratios_hidden!D52,ratios_hidden!G52,ratios_hidden!J52),0)</f>
        <v>214.54407873052577</v>
      </c>
      <c r="H66" s="12">
        <f t="shared" si="5"/>
        <v>34.327052596884123</v>
      </c>
      <c r="I66" s="18">
        <f t="shared" si="6"/>
        <v>27094.444769002141</v>
      </c>
      <c r="J66" s="57"/>
      <c r="K66" s="53">
        <f t="shared" si="7"/>
        <v>0</v>
      </c>
      <c r="L66" s="54">
        <f>COUNT($A$17:A66)+SUM($J$17:J66)</f>
        <v>50</v>
      </c>
      <c r="M66" s="54">
        <f t="shared" si="8"/>
        <v>10000</v>
      </c>
      <c r="N66" s="54">
        <f>IF(L66&lt;181,SUM($M$17:M66),0)</f>
        <v>500000</v>
      </c>
      <c r="O66" s="55">
        <f t="shared" si="9"/>
        <v>1300000</v>
      </c>
    </row>
    <row r="67" spans="1:15" x14ac:dyDescent="0.3">
      <c r="A67" s="11">
        <v>51</v>
      </c>
      <c r="B67" s="5">
        <f t="shared" ca="1" si="0"/>
        <v>47515</v>
      </c>
      <c r="C67" s="12">
        <f>IF(L67&lt;181,$C$3*CHOOSE(MATCH($A$5,{0.2,0.25,0.3},0),ratios_hidden!B53,ratios_hidden!E53,ratios_hidden!H53),0)</f>
        <v>13709.936359484602</v>
      </c>
      <c r="D67" s="12">
        <f t="shared" si="3"/>
        <v>2193.5898175175362</v>
      </c>
      <c r="E67" s="12">
        <f t="shared" si="4"/>
        <v>10000</v>
      </c>
      <c r="F67" s="12">
        <f>IF(L67&lt;181,$C$3*CHOOSE(MATCH($A$5,{0.2,0.25,0.3},0),ratios_hidden!C53,ratios_hidden!F53,ratios_hidden!I53),0)</f>
        <v>942.64509092347839</v>
      </c>
      <c r="G67" s="12">
        <f>IF(L67&lt;181,$C$3*CHOOSE(MATCH($A$5,{0.2,0.25,0.3},0),ratios_hidden!D53,ratios_hidden!G53,ratios_hidden!J53),0)</f>
        <v>214.02888023838167</v>
      </c>
      <c r="H67" s="12">
        <f t="shared" si="5"/>
        <v>34.244620838141067</v>
      </c>
      <c r="I67" s="18">
        <f t="shared" si="6"/>
        <v>27094.444769002137</v>
      </c>
      <c r="J67" s="57"/>
      <c r="K67" s="53">
        <f t="shared" si="7"/>
        <v>0</v>
      </c>
      <c r="L67" s="54">
        <f>COUNT($A$17:A67)+SUM($J$17:J67)</f>
        <v>51</v>
      </c>
      <c r="M67" s="54">
        <f t="shared" si="8"/>
        <v>10000</v>
      </c>
      <c r="N67" s="54">
        <f>IF(L67&lt;181,SUM($M$17:M67),0)</f>
        <v>510000</v>
      </c>
      <c r="O67" s="55">
        <f t="shared" si="9"/>
        <v>1290000</v>
      </c>
    </row>
    <row r="68" spans="1:15" x14ac:dyDescent="0.3">
      <c r="A68" s="11">
        <v>52</v>
      </c>
      <c r="B68" s="5">
        <f t="shared" ca="1" si="0"/>
        <v>47543</v>
      </c>
      <c r="C68" s="12">
        <f>IF(L68&lt;181,$C$3*CHOOSE(MATCH($A$5,{0.2,0.25,0.3},0),ratios_hidden!B54,ratios_hidden!E54,ratios_hidden!H54),0)</f>
        <v>13709.936359484602</v>
      </c>
      <c r="D68" s="12">
        <f t="shared" si="3"/>
        <v>2193.5898175175362</v>
      </c>
      <c r="E68" s="12">
        <f t="shared" si="4"/>
        <v>10000</v>
      </c>
      <c r="F68" s="12">
        <f>IF(L68&lt;181,$C$3*CHOOSE(MATCH($A$5,{0.2,0.25,0.3},0),ratios_hidden!C54,ratios_hidden!F54,ratios_hidden!I54),0)</f>
        <v>943.25193464073391</v>
      </c>
      <c r="G68" s="12">
        <f>IF(L68&lt;181,$C$3*CHOOSE(MATCH($A$5,{0.2,0.25,0.3},0),ratios_hidden!D54,ratios_hidden!G54,ratios_hidden!J54),0)</f>
        <v>213.50573910281699</v>
      </c>
      <c r="H68" s="12">
        <f t="shared" si="5"/>
        <v>34.160918256450721</v>
      </c>
      <c r="I68" s="18">
        <f t="shared" si="6"/>
        <v>27094.444769002141</v>
      </c>
      <c r="J68" s="57"/>
      <c r="K68" s="53">
        <f t="shared" si="7"/>
        <v>0</v>
      </c>
      <c r="L68" s="54">
        <f>COUNT($A$17:A68)+SUM($J$17:J68)</f>
        <v>52</v>
      </c>
      <c r="M68" s="54">
        <f t="shared" si="8"/>
        <v>10000</v>
      </c>
      <c r="N68" s="54">
        <f>IF(L68&lt;181,SUM($M$17:M68),0)</f>
        <v>520000</v>
      </c>
      <c r="O68" s="55">
        <f t="shared" si="9"/>
        <v>1280000</v>
      </c>
    </row>
    <row r="69" spans="1:15" x14ac:dyDescent="0.3">
      <c r="A69" s="11">
        <v>53</v>
      </c>
      <c r="B69" s="5">
        <f t="shared" ca="1" si="0"/>
        <v>47574</v>
      </c>
      <c r="C69" s="12">
        <f>IF(L69&lt;181,$C$3*CHOOSE(MATCH($A$5,{0.2,0.25,0.3},0),ratios_hidden!B55,ratios_hidden!E55,ratios_hidden!H55),0)</f>
        <v>13709.936359484602</v>
      </c>
      <c r="D69" s="12">
        <f t="shared" si="3"/>
        <v>2193.5898175175362</v>
      </c>
      <c r="E69" s="12">
        <f t="shared" si="4"/>
        <v>10000</v>
      </c>
      <c r="F69" s="12">
        <f>IF(L69&lt;181,$C$3*CHOOSE(MATCH($A$5,{0.2,0.25,0.3},0),ratios_hidden!C55,ratios_hidden!F55,ratios_hidden!I55),0)</f>
        <v>943.86813386529798</v>
      </c>
      <c r="G69" s="12">
        <f>IF(L69&lt;181,$C$3*CHOOSE(MATCH($A$5,{0.2,0.25,0.3},0),ratios_hidden!D55,ratios_hidden!G55,ratios_hidden!J55),0)</f>
        <v>212.97453287474573</v>
      </c>
      <c r="H69" s="12">
        <f t="shared" si="5"/>
        <v>34.07592525995932</v>
      </c>
      <c r="I69" s="18">
        <f t="shared" si="6"/>
        <v>27094.444769002141</v>
      </c>
      <c r="J69" s="57"/>
      <c r="K69" s="53">
        <f t="shared" si="7"/>
        <v>0</v>
      </c>
      <c r="L69" s="54">
        <f>COUNT($A$17:A69)+SUM($J$17:J69)</f>
        <v>53</v>
      </c>
      <c r="M69" s="54">
        <f t="shared" si="8"/>
        <v>10000</v>
      </c>
      <c r="N69" s="54">
        <f>IF(L69&lt;181,SUM($M$17:M69),0)</f>
        <v>530000</v>
      </c>
      <c r="O69" s="55">
        <f t="shared" si="9"/>
        <v>1270000</v>
      </c>
    </row>
    <row r="70" spans="1:15" x14ac:dyDescent="0.3">
      <c r="A70" s="11">
        <v>54</v>
      </c>
      <c r="B70" s="5">
        <f t="shared" ca="1" si="0"/>
        <v>47604</v>
      </c>
      <c r="C70" s="12">
        <f>IF(L70&lt;181,$C$3*CHOOSE(MATCH($A$5,{0.2,0.25,0.3},0),ratios_hidden!B56,ratios_hidden!E56,ratios_hidden!H56),0)</f>
        <v>13709.936359484602</v>
      </c>
      <c r="D70" s="12">
        <f t="shared" si="3"/>
        <v>2193.5898175175362</v>
      </c>
      <c r="E70" s="12">
        <f t="shared" si="4"/>
        <v>10000</v>
      </c>
      <c r="F70" s="12">
        <f>IF(L70&lt;181,$C$3*CHOOSE(MATCH($A$5,{0.2,0.25,0.3},0),ratios_hidden!C56,ratios_hidden!F56,ratios_hidden!I56),0)</f>
        <v>944.49383282790313</v>
      </c>
      <c r="G70" s="12">
        <f>IF(L70&lt;181,$C$3*CHOOSE(MATCH($A$5,{0.2,0.25,0.3},0),ratios_hidden!D56,ratios_hidden!G56,ratios_hidden!J56),0)</f>
        <v>212.43513721732489</v>
      </c>
      <c r="H70" s="12">
        <f t="shared" si="5"/>
        <v>33.989621954771984</v>
      </c>
      <c r="I70" s="18">
        <f t="shared" si="6"/>
        <v>27094.444769002141</v>
      </c>
      <c r="J70" s="57"/>
      <c r="K70" s="53">
        <f t="shared" si="7"/>
        <v>0</v>
      </c>
      <c r="L70" s="54">
        <f>COUNT($A$17:A70)+SUM($J$17:J70)</f>
        <v>54</v>
      </c>
      <c r="M70" s="54">
        <f t="shared" si="8"/>
        <v>10000</v>
      </c>
      <c r="N70" s="54">
        <f>IF(L70&lt;181,SUM($M$17:M70),0)</f>
        <v>540000</v>
      </c>
      <c r="O70" s="55">
        <f t="shared" si="9"/>
        <v>1260000</v>
      </c>
    </row>
    <row r="71" spans="1:15" x14ac:dyDescent="0.3">
      <c r="A71" s="11">
        <v>55</v>
      </c>
      <c r="B71" s="5">
        <f t="shared" ca="1" si="0"/>
        <v>47635</v>
      </c>
      <c r="C71" s="12">
        <f>IF(L71&lt;181,$C$3*CHOOSE(MATCH($A$5,{0.2,0.25,0.3},0),ratios_hidden!B57,ratios_hidden!E57,ratios_hidden!H57),0)</f>
        <v>13709.936359484602</v>
      </c>
      <c r="D71" s="12">
        <f t="shared" si="3"/>
        <v>2193.5898175175362</v>
      </c>
      <c r="E71" s="12">
        <f t="shared" si="4"/>
        <v>10000</v>
      </c>
      <c r="F71" s="12">
        <f>IF(L71&lt;181,$C$3*CHOOSE(MATCH($A$5,{0.2,0.25,0.3},0),ratios_hidden!C57,ratios_hidden!F57,ratios_hidden!I57),0)</f>
        <v>945.12917798285014</v>
      </c>
      <c r="G71" s="12">
        <f>IF(L71&lt;181,$C$3*CHOOSE(MATCH($A$5,{0.2,0.25,0.3},0),ratios_hidden!D57,ratios_hidden!G57,ratios_hidden!J57),0)</f>
        <v>211.88742587685235</v>
      </c>
      <c r="H71" s="12">
        <f t="shared" si="5"/>
        <v>33.901988140296375</v>
      </c>
      <c r="I71" s="18">
        <f t="shared" si="6"/>
        <v>27094.444769002137</v>
      </c>
      <c r="J71" s="57"/>
      <c r="K71" s="53">
        <f t="shared" si="7"/>
        <v>0</v>
      </c>
      <c r="L71" s="54">
        <f>COUNT($A$17:A71)+SUM($J$17:J71)</f>
        <v>55</v>
      </c>
      <c r="M71" s="54">
        <f t="shared" si="8"/>
        <v>10000</v>
      </c>
      <c r="N71" s="54">
        <f>IF(L71&lt;181,SUM($M$17:M71),0)</f>
        <v>550000</v>
      </c>
      <c r="O71" s="55">
        <f t="shared" si="9"/>
        <v>1250000</v>
      </c>
    </row>
    <row r="72" spans="1:15" x14ac:dyDescent="0.3">
      <c r="A72" s="11">
        <v>56</v>
      </c>
      <c r="B72" s="5">
        <f t="shared" ca="1" si="0"/>
        <v>47665</v>
      </c>
      <c r="C72" s="12">
        <f>IF(L72&lt;181,$C$3*CHOOSE(MATCH($A$5,{0.2,0.25,0.3},0),ratios_hidden!B58,ratios_hidden!E58,ratios_hidden!H58),0)</f>
        <v>13709.936359484602</v>
      </c>
      <c r="D72" s="12">
        <f t="shared" si="3"/>
        <v>2193.5898175175362</v>
      </c>
      <c r="E72" s="12">
        <f t="shared" si="4"/>
        <v>10000</v>
      </c>
      <c r="F72" s="12">
        <f>IF(L72&lt;181,$C$3*CHOOSE(MATCH($A$5,{0.2,0.25,0.3},0),ratios_hidden!C58,ratios_hidden!F58,ratios_hidden!I58),0)</f>
        <v>945.77431804227399</v>
      </c>
      <c r="G72" s="12">
        <f>IF(L72&lt;181,$C$3*CHOOSE(MATCH($A$5,{0.2,0.25,0.3},0),ratios_hidden!D58,ratios_hidden!G58,ratios_hidden!J58),0)</f>
        <v>211.33127065321403</v>
      </c>
      <c r="H72" s="12">
        <f t="shared" si="5"/>
        <v>33.813003304514247</v>
      </c>
      <c r="I72" s="18">
        <f t="shared" si="6"/>
        <v>27094.444769002137</v>
      </c>
      <c r="J72" s="57"/>
      <c r="K72" s="53">
        <f t="shared" si="7"/>
        <v>0</v>
      </c>
      <c r="L72" s="54">
        <f>COUNT($A$17:A72)+SUM($J$17:J72)</f>
        <v>56</v>
      </c>
      <c r="M72" s="54">
        <f t="shared" si="8"/>
        <v>10000</v>
      </c>
      <c r="N72" s="54">
        <f>IF(L72&lt;181,SUM($M$17:M72),0)</f>
        <v>560000</v>
      </c>
      <c r="O72" s="55">
        <f t="shared" si="9"/>
        <v>1240000</v>
      </c>
    </row>
    <row r="73" spans="1:15" x14ac:dyDescent="0.3">
      <c r="A73" s="11">
        <v>57</v>
      </c>
      <c r="B73" s="5">
        <f t="shared" ca="1" si="0"/>
        <v>47696</v>
      </c>
      <c r="C73" s="12">
        <f>IF(L73&lt;181,$C$3*CHOOSE(MATCH($A$5,{0.2,0.25,0.3},0),ratios_hidden!B59,ratios_hidden!E59,ratios_hidden!H59),0)</f>
        <v>13709.936359484602</v>
      </c>
      <c r="D73" s="12">
        <f t="shared" si="3"/>
        <v>2193.5898175175362</v>
      </c>
      <c r="E73" s="12">
        <f t="shared" si="4"/>
        <v>10000</v>
      </c>
      <c r="F73" s="12">
        <f>IF(L73&lt;181,$C$3*CHOOSE(MATCH($A$5,{0.2,0.25,0.3},0),ratios_hidden!C59,ratios_hidden!F59,ratios_hidden!I59),0)</f>
        <v>946.42940401094097</v>
      </c>
      <c r="G73" s="12">
        <f>IF(L73&lt;181,$C$3*CHOOSE(MATCH($A$5,{0.2,0.25,0.3},0),ratios_hidden!D59,ratios_hidden!G59,ratios_hidden!J59),0)</f>
        <v>210.7665413698781</v>
      </c>
      <c r="H73" s="12">
        <f t="shared" si="5"/>
        <v>33.722646619180495</v>
      </c>
      <c r="I73" s="18">
        <f t="shared" si="6"/>
        <v>27094.444769002137</v>
      </c>
      <c r="J73" s="57"/>
      <c r="K73" s="53">
        <f t="shared" si="7"/>
        <v>0</v>
      </c>
      <c r="L73" s="54">
        <f>COUNT($A$17:A73)+SUM($J$17:J73)</f>
        <v>57</v>
      </c>
      <c r="M73" s="54">
        <f t="shared" si="8"/>
        <v>10000</v>
      </c>
      <c r="N73" s="54">
        <f>IF(L73&lt;181,SUM($M$17:M73),0)</f>
        <v>570000</v>
      </c>
      <c r="O73" s="55">
        <f t="shared" si="9"/>
        <v>1230000</v>
      </c>
    </row>
    <row r="74" spans="1:15" x14ac:dyDescent="0.3">
      <c r="A74" s="11">
        <v>58</v>
      </c>
      <c r="B74" s="5">
        <f t="shared" ca="1" si="0"/>
        <v>47727</v>
      </c>
      <c r="C74" s="12">
        <f>IF(L74&lt;181,$C$3*CHOOSE(MATCH($A$5,{0.2,0.25,0.3},0),ratios_hidden!B60,ratios_hidden!E60,ratios_hidden!H60),0)</f>
        <v>13709.936359484602</v>
      </c>
      <c r="D74" s="12">
        <f t="shared" si="3"/>
        <v>2193.5898175175362</v>
      </c>
      <c r="E74" s="12">
        <f t="shared" si="4"/>
        <v>10000</v>
      </c>
      <c r="F74" s="12">
        <f>IF(L74&lt;181,$C$3*CHOOSE(MATCH($A$5,{0.2,0.25,0.3},0),ratios_hidden!C60,ratios_hidden!F60,ratios_hidden!I60),0)</f>
        <v>947.09458922162912</v>
      </c>
      <c r="G74" s="12">
        <f>IF(L74&lt;181,$C$3*CHOOSE(MATCH($A$5,{0.2,0.25,0.3},0),ratios_hidden!D60,ratios_hidden!G60,ratios_hidden!J60),0)</f>
        <v>210.19310584342398</v>
      </c>
      <c r="H74" s="12">
        <f t="shared" si="5"/>
        <v>33.630896934947835</v>
      </c>
      <c r="I74" s="18">
        <f t="shared" si="6"/>
        <v>27094.444769002141</v>
      </c>
      <c r="J74" s="57"/>
      <c r="K74" s="53">
        <f t="shared" si="7"/>
        <v>0</v>
      </c>
      <c r="L74" s="54">
        <f>COUNT($A$17:A74)+SUM($J$17:J74)</f>
        <v>58</v>
      </c>
      <c r="M74" s="54">
        <f t="shared" si="8"/>
        <v>10000</v>
      </c>
      <c r="N74" s="54">
        <f>IF(L74&lt;181,SUM($M$17:M74),0)</f>
        <v>580000</v>
      </c>
      <c r="O74" s="55">
        <f t="shared" si="9"/>
        <v>1220000</v>
      </c>
    </row>
    <row r="75" spans="1:15" x14ac:dyDescent="0.3">
      <c r="A75" s="11">
        <v>59</v>
      </c>
      <c r="B75" s="5">
        <f t="shared" ca="1" si="0"/>
        <v>47757</v>
      </c>
      <c r="C75" s="12">
        <f>IF(L75&lt;181,$C$3*CHOOSE(MATCH($A$5,{0.2,0.25,0.3},0),ratios_hidden!B61,ratios_hidden!E61,ratios_hidden!H61),0)</f>
        <v>13709.936359484602</v>
      </c>
      <c r="D75" s="12">
        <f t="shared" si="3"/>
        <v>2193.5898175175362</v>
      </c>
      <c r="E75" s="12">
        <f t="shared" si="4"/>
        <v>10000</v>
      </c>
      <c r="F75" s="12">
        <f>IF(L75&lt;181,$C$3*CHOOSE(MATCH($A$5,{0.2,0.25,0.3},0),ratios_hidden!C61,ratios_hidden!F61,ratios_hidden!I61),0)</f>
        <v>947.77002937097916</v>
      </c>
      <c r="G75" s="12">
        <f>IF(L75&lt;181,$C$3*CHOOSE(MATCH($A$5,{0.2,0.25,0.3},0),ratios_hidden!D61,ratios_hidden!G61,ratios_hidden!J61),0)</f>
        <v>209.61082985260376</v>
      </c>
      <c r="H75" s="12">
        <f t="shared" si="5"/>
        <v>33.537732776416604</v>
      </c>
      <c r="I75" s="18">
        <f t="shared" si="6"/>
        <v>27094.444769002141</v>
      </c>
      <c r="J75" s="57"/>
      <c r="K75" s="53">
        <f t="shared" si="7"/>
        <v>0</v>
      </c>
      <c r="L75" s="54">
        <f>COUNT($A$17:A75)+SUM($J$17:J75)</f>
        <v>59</v>
      </c>
      <c r="M75" s="54">
        <f t="shared" si="8"/>
        <v>10000</v>
      </c>
      <c r="N75" s="54">
        <f>IF(L75&lt;181,SUM($M$17:M75),0)</f>
        <v>590000</v>
      </c>
      <c r="O75" s="55">
        <f t="shared" si="9"/>
        <v>1210000</v>
      </c>
    </row>
    <row r="76" spans="1:15" x14ac:dyDescent="0.3">
      <c r="A76" s="11">
        <v>60</v>
      </c>
      <c r="B76" s="5">
        <f t="shared" ca="1" si="0"/>
        <v>47788</v>
      </c>
      <c r="C76" s="12">
        <f>IF(L76&lt;181,$C$3*CHOOSE(MATCH($A$5,{0.2,0.25,0.3},0),ratios_hidden!B62,ratios_hidden!E62,ratios_hidden!H62),0)</f>
        <v>13709.936359484602</v>
      </c>
      <c r="D76" s="12">
        <f t="shared" si="3"/>
        <v>2193.5898175175362</v>
      </c>
      <c r="E76" s="12">
        <f t="shared" si="4"/>
        <v>10000</v>
      </c>
      <c r="F76" s="12">
        <f>IF(L76&lt;181,$C$3*CHOOSE(MATCH($A$5,{0.2,0.25,0.3},0),ratios_hidden!C62,ratios_hidden!F62,ratios_hidden!I62),0)</f>
        <v>948.45588255596806</v>
      </c>
      <c r="G76" s="12">
        <f>IF(L76&lt;181,$C$3*CHOOSE(MATCH($A$5,{0.2,0.25,0.3},0),ratios_hidden!D62,ratios_hidden!G62,ratios_hidden!J62),0)</f>
        <v>209.019577106925</v>
      </c>
      <c r="H76" s="12">
        <f t="shared" si="5"/>
        <v>33.443132337107997</v>
      </c>
      <c r="I76" s="18">
        <f t="shared" si="6"/>
        <v>27094.444769002141</v>
      </c>
      <c r="J76" s="57"/>
      <c r="K76" s="53">
        <f t="shared" si="7"/>
        <v>0</v>
      </c>
      <c r="L76" s="54">
        <f>COUNT($A$17:A76)+SUM($J$17:J76)</f>
        <v>60</v>
      </c>
      <c r="M76" s="54">
        <f t="shared" si="8"/>
        <v>10000</v>
      </c>
      <c r="N76" s="54">
        <f>IF(L76&lt;181,SUM($M$17:M76),0)</f>
        <v>600000</v>
      </c>
      <c r="O76" s="55">
        <f t="shared" si="9"/>
        <v>1200000</v>
      </c>
    </row>
    <row r="77" spans="1:15" x14ac:dyDescent="0.3">
      <c r="A77" s="11">
        <v>61</v>
      </c>
      <c r="B77" s="5">
        <f t="shared" ca="1" si="0"/>
        <v>47818</v>
      </c>
      <c r="C77" s="12">
        <f>IF(L77&lt;181,$C$3*CHOOSE(MATCH($A$5,{0.2,0.25,0.3},0),ratios_hidden!B63,ratios_hidden!E63,ratios_hidden!H63),0)</f>
        <v>13709.936359484602</v>
      </c>
      <c r="D77" s="12">
        <f t="shared" si="3"/>
        <v>2193.5898175175362</v>
      </c>
      <c r="E77" s="12">
        <f t="shared" si="4"/>
        <v>10000</v>
      </c>
      <c r="F77" s="12">
        <f>IF(L77&lt;181,$C$3*CHOOSE(MATCH($A$5,{0.2,0.25,0.3},0),ratios_hidden!C63,ratios_hidden!F63,ratios_hidden!I63),0)</f>
        <v>949.15230931088945</v>
      </c>
      <c r="G77" s="12">
        <f>IF(L77&lt;181,$C$3*CHOOSE(MATCH($A$5,{0.2,0.25,0.3},0),ratios_hidden!D63,ratios_hidden!G63,ratios_hidden!J63),0)</f>
        <v>208.41920921475054</v>
      </c>
      <c r="H77" s="12">
        <f t="shared" si="5"/>
        <v>33.347073474360087</v>
      </c>
      <c r="I77" s="18">
        <f t="shared" si="6"/>
        <v>27094.444769002137</v>
      </c>
      <c r="J77" s="57"/>
      <c r="K77" s="53">
        <f t="shared" si="7"/>
        <v>0</v>
      </c>
      <c r="L77" s="54">
        <f>COUNT($A$17:A77)+SUM($J$17:J77)</f>
        <v>61</v>
      </c>
      <c r="M77" s="54">
        <f t="shared" si="8"/>
        <v>10000</v>
      </c>
      <c r="N77" s="54">
        <f>IF(L77&lt;181,SUM($M$17:M77),0)</f>
        <v>610000</v>
      </c>
      <c r="O77" s="55">
        <f t="shared" si="9"/>
        <v>1190000</v>
      </c>
    </row>
    <row r="78" spans="1:15" x14ac:dyDescent="0.3">
      <c r="A78" s="11">
        <v>62</v>
      </c>
      <c r="B78" s="5">
        <f t="shared" ca="1" si="0"/>
        <v>47849</v>
      </c>
      <c r="C78" s="12">
        <f>IF(L78&lt;181,$C$3*CHOOSE(MATCH($A$5,{0.2,0.25,0.3},0),ratios_hidden!B64,ratios_hidden!E64,ratios_hidden!H64),0)</f>
        <v>13709.936359484602</v>
      </c>
      <c r="D78" s="12">
        <f t="shared" si="3"/>
        <v>2193.5898175175362</v>
      </c>
      <c r="E78" s="12">
        <f t="shared" si="4"/>
        <v>10000</v>
      </c>
      <c r="F78" s="12">
        <f>IF(L78&lt;181,$C$3*CHOOSE(MATCH($A$5,{0.2,0.25,0.3},0),ratios_hidden!C64,ratios_hidden!F64,ratios_hidden!I64),0)</f>
        <v>949.85947264494973</v>
      </c>
      <c r="G78" s="12">
        <f>IF(L78&lt;181,$C$3*CHOOSE(MATCH($A$5,{0.2,0.25,0.3},0),ratios_hidden!D64,ratios_hidden!G64,ratios_hidden!J64),0)</f>
        <v>207.80958565090475</v>
      </c>
      <c r="H78" s="12">
        <f t="shared" si="5"/>
        <v>33.24953370414476</v>
      </c>
      <c r="I78" s="18">
        <f t="shared" si="6"/>
        <v>27094.444769002137</v>
      </c>
      <c r="J78" s="57"/>
      <c r="K78" s="53">
        <f t="shared" si="7"/>
        <v>0</v>
      </c>
      <c r="L78" s="54">
        <f>COUNT($A$17:A78)+SUM($J$17:J78)</f>
        <v>62</v>
      </c>
      <c r="M78" s="54">
        <f t="shared" si="8"/>
        <v>10000</v>
      </c>
      <c r="N78" s="54">
        <f>IF(L78&lt;181,SUM($M$17:M78),0)</f>
        <v>620000</v>
      </c>
      <c r="O78" s="55">
        <f t="shared" si="9"/>
        <v>1180000</v>
      </c>
    </row>
    <row r="79" spans="1:15" x14ac:dyDescent="0.3">
      <c r="A79" s="11">
        <v>63</v>
      </c>
      <c r="B79" s="5">
        <f t="shared" ca="1" si="0"/>
        <v>47880</v>
      </c>
      <c r="C79" s="12">
        <f>IF(L79&lt;181,$C$3*CHOOSE(MATCH($A$5,{0.2,0.25,0.3},0),ratios_hidden!B65,ratios_hidden!E65,ratios_hidden!H65),0)</f>
        <v>13709.936359484602</v>
      </c>
      <c r="D79" s="12">
        <f t="shared" si="3"/>
        <v>2193.5898175175362</v>
      </c>
      <c r="E79" s="12">
        <f t="shared" si="4"/>
        <v>10000</v>
      </c>
      <c r="F79" s="12">
        <f>IF(L79&lt;181,$C$3*CHOOSE(MATCH($A$5,{0.2,0.25,0.3},0),ratios_hidden!C65,ratios_hidden!F65,ratios_hidden!I65),0)</f>
        <v>950.57753808041321</v>
      </c>
      <c r="G79" s="12">
        <f>IF(L79&lt;181,$C$3*CHOOSE(MATCH($A$5,{0.2,0.25,0.3},0),ratios_hidden!D65,ratios_hidden!G65,ratios_hidden!J65),0)</f>
        <v>207.19056372378319</v>
      </c>
      <c r="H79" s="12">
        <f t="shared" si="5"/>
        <v>33.150490195805311</v>
      </c>
      <c r="I79" s="18">
        <f t="shared" si="6"/>
        <v>27094.444769002141</v>
      </c>
      <c r="J79" s="57"/>
      <c r="K79" s="53">
        <f t="shared" si="7"/>
        <v>0</v>
      </c>
      <c r="L79" s="54">
        <f>COUNT($A$17:A79)+SUM($J$17:J79)</f>
        <v>63</v>
      </c>
      <c r="M79" s="54">
        <f t="shared" si="8"/>
        <v>10000</v>
      </c>
      <c r="N79" s="54">
        <f>IF(L79&lt;181,SUM($M$17:M79),0)</f>
        <v>630000</v>
      </c>
      <c r="O79" s="55">
        <f t="shared" si="9"/>
        <v>1170000</v>
      </c>
    </row>
    <row r="80" spans="1:15" x14ac:dyDescent="0.3">
      <c r="A80" s="11">
        <v>64</v>
      </c>
      <c r="B80" s="5">
        <f t="shared" ca="1" si="0"/>
        <v>47908</v>
      </c>
      <c r="C80" s="12">
        <f>IF(L80&lt;181,$C$3*CHOOSE(MATCH($A$5,{0.2,0.25,0.3},0),ratios_hidden!B66,ratios_hidden!E66,ratios_hidden!H66),0)</f>
        <v>13709.936359484602</v>
      </c>
      <c r="D80" s="12">
        <f t="shared" si="3"/>
        <v>2193.5898175175362</v>
      </c>
      <c r="E80" s="12">
        <f t="shared" si="4"/>
        <v>10000</v>
      </c>
      <c r="F80" s="12">
        <f>IF(L80&lt;181,$C$3*CHOOSE(MATCH($A$5,{0.2,0.25,0.3},0),ratios_hidden!C66,ratios_hidden!F66,ratios_hidden!I66),0)</f>
        <v>951.30667369133744</v>
      </c>
      <c r="G80" s="12">
        <f>IF(L80&lt;181,$C$3*CHOOSE(MATCH($A$5,{0.2,0.25,0.3},0),ratios_hidden!D66,ratios_hidden!G66,ratios_hidden!J66),0)</f>
        <v>206.56199854195182</v>
      </c>
      <c r="H80" s="12">
        <f t="shared" si="5"/>
        <v>33.049919766712293</v>
      </c>
      <c r="I80" s="18">
        <f t="shared" si="6"/>
        <v>27094.444769002141</v>
      </c>
      <c r="J80" s="57"/>
      <c r="K80" s="53">
        <f t="shared" si="7"/>
        <v>0</v>
      </c>
      <c r="L80" s="54">
        <f>COUNT($A$17:A80)+SUM($J$17:J80)</f>
        <v>64</v>
      </c>
      <c r="M80" s="54">
        <f t="shared" si="8"/>
        <v>10000</v>
      </c>
      <c r="N80" s="54">
        <f>IF(L80&lt;181,SUM($M$17:M80),0)</f>
        <v>640000</v>
      </c>
      <c r="O80" s="55">
        <f t="shared" si="9"/>
        <v>1160000</v>
      </c>
    </row>
    <row r="81" spans="1:15" x14ac:dyDescent="0.3">
      <c r="A81" s="11">
        <v>65</v>
      </c>
      <c r="B81" s="5">
        <f t="shared" ref="B81:B144" ca="1" si="10">IF(A81&lt;&gt;"",EDATE($C$6,A81-1),"")</f>
        <v>47939</v>
      </c>
      <c r="C81" s="12">
        <f>IF(L81&lt;181,$C$3*CHOOSE(MATCH($A$5,{0.2,0.25,0.3},0),ratios_hidden!B67,ratios_hidden!E67,ratios_hidden!H67),0)</f>
        <v>13709.936359484602</v>
      </c>
      <c r="D81" s="12">
        <f t="shared" si="3"/>
        <v>2193.5898175175362</v>
      </c>
      <c r="E81" s="12">
        <f t="shared" si="4"/>
        <v>10000</v>
      </c>
      <c r="F81" s="12">
        <f>IF(L81&lt;181,$C$3*CHOOSE(MATCH($A$5,{0.2,0.25,0.3},0),ratios_hidden!C67,ratios_hidden!F67,ratios_hidden!I67),0)</f>
        <v>952.04705014292836</v>
      </c>
      <c r="G81" s="12">
        <f>IF(L81&lt;181,$C$3*CHOOSE(MATCH($A$5,{0.2,0.25,0.3},0),ratios_hidden!D67,ratios_hidden!G67,ratios_hidden!J67),0)</f>
        <v>205.92374298023395</v>
      </c>
      <c r="H81" s="12">
        <f t="shared" si="5"/>
        <v>32.947798876837432</v>
      </c>
      <c r="I81" s="18">
        <f t="shared" si="6"/>
        <v>27094.444769002141</v>
      </c>
      <c r="J81" s="57"/>
      <c r="K81" s="53">
        <f t="shared" si="7"/>
        <v>0</v>
      </c>
      <c r="L81" s="54">
        <f>COUNT($A$17:A81)+SUM($J$17:J81)</f>
        <v>65</v>
      </c>
      <c r="M81" s="54">
        <f t="shared" si="8"/>
        <v>10000</v>
      </c>
      <c r="N81" s="54">
        <f>IF(L81&lt;181,SUM($M$17:M81),0)</f>
        <v>650000</v>
      </c>
      <c r="O81" s="55">
        <f t="shared" si="9"/>
        <v>1150000</v>
      </c>
    </row>
    <row r="82" spans="1:15" x14ac:dyDescent="0.3">
      <c r="A82" s="11">
        <v>66</v>
      </c>
      <c r="B82" s="5">
        <f t="shared" ca="1" si="10"/>
        <v>47969</v>
      </c>
      <c r="C82" s="12">
        <f>IF(L82&lt;181,$C$3*CHOOSE(MATCH($A$5,{0.2,0.25,0.3},0),ratios_hidden!B68,ratios_hidden!E68,ratios_hidden!H68),0)</f>
        <v>13709.936359484602</v>
      </c>
      <c r="D82" s="12">
        <f t="shared" ref="D82:D145" si="11">0.16*C82</f>
        <v>2193.5898175175362</v>
      </c>
      <c r="E82" s="12">
        <f t="shared" ref="E82:E145" si="12">IF(L82&lt;181,$C$3/180,0)</f>
        <v>10000</v>
      </c>
      <c r="F82" s="12">
        <f>IF(L82&lt;181,$C$3*CHOOSE(MATCH($A$5,{0.2,0.25,0.3},0),ratios_hidden!C68,ratios_hidden!F68,ratios_hidden!I68),0)</f>
        <v>952.79884073148628</v>
      </c>
      <c r="G82" s="12">
        <f>IF(L82&lt;181,$C$3*CHOOSE(MATCH($A$5,{0.2,0.25,0.3},0),ratios_hidden!D68,ratios_hidden!G68,ratios_hidden!J68),0)</f>
        <v>205.27564764527278</v>
      </c>
      <c r="H82" s="12">
        <f t="shared" ref="H82:H145" si="13">0.16*G82</f>
        <v>32.844103623243647</v>
      </c>
      <c r="I82" s="18">
        <f t="shared" ref="I82:I145" si="14">SUM(C82:H82)</f>
        <v>27094.444769002144</v>
      </c>
      <c r="J82" s="57"/>
      <c r="K82" s="53">
        <f t="shared" ref="K82:K145" si="15">IF(J82&gt;0,(E82+((C82/2)*1.16))*J82,0)</f>
        <v>0</v>
      </c>
      <c r="L82" s="54">
        <f>COUNT($A$17:A82)+SUM($J$17:J82)</f>
        <v>66</v>
      </c>
      <c r="M82" s="54">
        <f t="shared" ref="M82:M145" si="16">IF(L82&lt;181,$C$3/180*J82+$C$3/180,0)</f>
        <v>10000</v>
      </c>
      <c r="N82" s="54">
        <f>IF(L82&lt;181,SUM($M$17:M82),0)</f>
        <v>660000</v>
      </c>
      <c r="O82" s="55">
        <f t="shared" si="9"/>
        <v>1140000</v>
      </c>
    </row>
    <row r="83" spans="1:15" x14ac:dyDescent="0.3">
      <c r="A83" s="11">
        <v>67</v>
      </c>
      <c r="B83" s="5">
        <f t="shared" ca="1" si="10"/>
        <v>48000</v>
      </c>
      <c r="C83" s="12">
        <f>IF(L83&lt;181,$C$3*CHOOSE(MATCH($A$5,{0.2,0.25,0.3},0),ratios_hidden!B69,ratios_hidden!E69,ratios_hidden!H69),0)</f>
        <v>13709.936359484602</v>
      </c>
      <c r="D83" s="12">
        <f t="shared" si="11"/>
        <v>2193.5898175175362</v>
      </c>
      <c r="E83" s="12">
        <f t="shared" si="12"/>
        <v>10000</v>
      </c>
      <c r="F83" s="12">
        <f>IF(L83&lt;181,$C$3*CHOOSE(MATCH($A$5,{0.2,0.25,0.3},0),ratios_hidden!C69,ratios_hidden!F69,ratios_hidden!I69),0)</f>
        <v>953.56222142494835</v>
      </c>
      <c r="G83" s="12">
        <f>IF(L83&lt;181,$C$3*CHOOSE(MATCH($A$5,{0.2,0.25,0.3},0),ratios_hidden!D69,ratios_hidden!G69,ratios_hidden!J69),0)</f>
        <v>204.61756084056449</v>
      </c>
      <c r="H83" s="12">
        <f t="shared" si="13"/>
        <v>32.738809734490317</v>
      </c>
      <c r="I83" s="18">
        <f t="shared" si="14"/>
        <v>27094.444769002144</v>
      </c>
      <c r="J83" s="57"/>
      <c r="K83" s="53">
        <f t="shared" si="15"/>
        <v>0</v>
      </c>
      <c r="L83" s="54">
        <f>COUNT($A$17:A83)+SUM($J$17:J83)</f>
        <v>67</v>
      </c>
      <c r="M83" s="54">
        <f t="shared" si="16"/>
        <v>10000</v>
      </c>
      <c r="N83" s="54">
        <f>IF(L83&lt;181,SUM($M$17:M83),0)</f>
        <v>670000</v>
      </c>
      <c r="O83" s="55">
        <f t="shared" ref="O83:O146" si="17">$C$3-N83</f>
        <v>1130000</v>
      </c>
    </row>
    <row r="84" spans="1:15" x14ac:dyDescent="0.3">
      <c r="A84" s="11">
        <v>68</v>
      </c>
      <c r="B84" s="5">
        <f t="shared" ca="1" si="10"/>
        <v>48030</v>
      </c>
      <c r="C84" s="12">
        <f>IF(L84&lt;181,$C$3*CHOOSE(MATCH($A$5,{0.2,0.25,0.3},0),ratios_hidden!B70,ratios_hidden!E70,ratios_hidden!H70),0)</f>
        <v>13709.936359484602</v>
      </c>
      <c r="D84" s="12">
        <f t="shared" si="11"/>
        <v>2193.5898175175362</v>
      </c>
      <c r="E84" s="12">
        <f t="shared" si="12"/>
        <v>10000</v>
      </c>
      <c r="F84" s="12">
        <f>IF(L84&lt;181,$C$3*CHOOSE(MATCH($A$5,{0.2,0.25,0.3},0),ratios_hidden!C70,ratios_hidden!F70,ratios_hidden!I70),0)</f>
        <v>954.33737090409636</v>
      </c>
      <c r="G84" s="12">
        <f>IF(L84&lt;181,$C$3*CHOOSE(MATCH($A$5,{0.2,0.25,0.3},0),ratios_hidden!D70,ratios_hidden!G70,ratios_hidden!J70),0)</f>
        <v>203.94932853095011</v>
      </c>
      <c r="H84" s="12">
        <f t="shared" si="13"/>
        <v>32.631892564952018</v>
      </c>
      <c r="I84" s="18">
        <f t="shared" si="14"/>
        <v>27094.444769002137</v>
      </c>
      <c r="J84" s="57"/>
      <c r="K84" s="53">
        <f t="shared" si="15"/>
        <v>0</v>
      </c>
      <c r="L84" s="54">
        <f>COUNT($A$17:A84)+SUM($J$17:J84)</f>
        <v>68</v>
      </c>
      <c r="M84" s="54">
        <f t="shared" si="16"/>
        <v>10000</v>
      </c>
      <c r="N84" s="54">
        <f>IF(L84&lt;181,SUM($M$17:M84),0)</f>
        <v>680000</v>
      </c>
      <c r="O84" s="55">
        <f t="shared" si="17"/>
        <v>1120000</v>
      </c>
    </row>
    <row r="85" spans="1:15" x14ac:dyDescent="0.3">
      <c r="A85" s="11">
        <v>69</v>
      </c>
      <c r="B85" s="5">
        <f t="shared" ca="1" si="10"/>
        <v>48061</v>
      </c>
      <c r="C85" s="12">
        <f>IF(L85&lt;181,$C$3*CHOOSE(MATCH($A$5,{0.2,0.25,0.3},0),ratios_hidden!B71,ratios_hidden!E71,ratios_hidden!H71),0)</f>
        <v>13709.936359484602</v>
      </c>
      <c r="D85" s="12">
        <f t="shared" si="11"/>
        <v>2193.5898175175362</v>
      </c>
      <c r="E85" s="12">
        <f t="shared" si="12"/>
        <v>10000</v>
      </c>
      <c r="F85" s="12">
        <f>IF(L85&lt;181,$C$3*CHOOSE(MATCH($A$5,{0.2,0.25,0.3},0),ratios_hidden!C71,ratios_hidden!F71,ratios_hidden!I71),0)</f>
        <v>955.12447060438683</v>
      </c>
      <c r="G85" s="12">
        <f>IF(L85&lt;181,$C$3*CHOOSE(MATCH($A$5,{0.2,0.25,0.3},0),ratios_hidden!D71,ratios_hidden!G71,ratios_hidden!J71),0)</f>
        <v>203.27079430656252</v>
      </c>
      <c r="H85" s="12">
        <f t="shared" si="13"/>
        <v>32.523327089050007</v>
      </c>
      <c r="I85" s="18">
        <f t="shared" si="14"/>
        <v>27094.444769002137</v>
      </c>
      <c r="J85" s="57"/>
      <c r="K85" s="53">
        <f t="shared" si="15"/>
        <v>0</v>
      </c>
      <c r="L85" s="54">
        <f>COUNT($A$17:A85)+SUM($J$17:J85)</f>
        <v>69</v>
      </c>
      <c r="M85" s="54">
        <f t="shared" si="16"/>
        <v>10000</v>
      </c>
      <c r="N85" s="54">
        <f>IF(L85&lt;181,SUM($M$17:M85),0)</f>
        <v>690000</v>
      </c>
      <c r="O85" s="55">
        <f t="shared" si="17"/>
        <v>1110000</v>
      </c>
    </row>
    <row r="86" spans="1:15" x14ac:dyDescent="0.3">
      <c r="A86" s="11">
        <v>70</v>
      </c>
      <c r="B86" s="5">
        <f t="shared" ca="1" si="10"/>
        <v>48092</v>
      </c>
      <c r="C86" s="12">
        <f>IF(L86&lt;181,$C$3*CHOOSE(MATCH($A$5,{0.2,0.25,0.3},0),ratios_hidden!B72,ratios_hidden!E72,ratios_hidden!H72),0)</f>
        <v>13709.936359484602</v>
      </c>
      <c r="D86" s="12">
        <f t="shared" si="11"/>
        <v>2193.5898175175362</v>
      </c>
      <c r="E86" s="12">
        <f t="shared" si="12"/>
        <v>10000</v>
      </c>
      <c r="F86" s="12">
        <f>IF(L86&lt;181,$C$3*CHOOSE(MATCH($A$5,{0.2,0.25,0.3},0),ratios_hidden!C72,ratios_hidden!F72,ratios_hidden!I72),0)</f>
        <v>955.92370475839039</v>
      </c>
      <c r="G86" s="12">
        <f>IF(L86&lt;181,$C$3*CHOOSE(MATCH($A$5,{0.2,0.25,0.3},0),ratios_hidden!D72,ratios_hidden!G72,ratios_hidden!J72),0)</f>
        <v>202.5817993462156</v>
      </c>
      <c r="H86" s="12">
        <f t="shared" si="13"/>
        <v>32.413087895394497</v>
      </c>
      <c r="I86" s="18">
        <f t="shared" si="14"/>
        <v>27094.444769002141</v>
      </c>
      <c r="J86" s="57"/>
      <c r="K86" s="53">
        <f t="shared" si="15"/>
        <v>0</v>
      </c>
      <c r="L86" s="54">
        <f>COUNT($A$17:A86)+SUM($J$17:J86)</f>
        <v>70</v>
      </c>
      <c r="M86" s="54">
        <f t="shared" si="16"/>
        <v>10000</v>
      </c>
      <c r="N86" s="54">
        <f>IF(L86&lt;181,SUM($M$17:M86),0)</f>
        <v>700000</v>
      </c>
      <c r="O86" s="55">
        <f t="shared" si="17"/>
        <v>1100000</v>
      </c>
    </row>
    <row r="87" spans="1:15" x14ac:dyDescent="0.3">
      <c r="A87" s="11">
        <v>71</v>
      </c>
      <c r="B87" s="5">
        <f t="shared" ca="1" si="10"/>
        <v>48122</v>
      </c>
      <c r="C87" s="12">
        <f>IF(L87&lt;181,$C$3*CHOOSE(MATCH($A$5,{0.2,0.25,0.3},0),ratios_hidden!B73,ratios_hidden!E73,ratios_hidden!H73),0)</f>
        <v>13709.936359484602</v>
      </c>
      <c r="D87" s="12">
        <f t="shared" si="11"/>
        <v>2193.5898175175362</v>
      </c>
      <c r="E87" s="12">
        <f t="shared" si="12"/>
        <v>10000</v>
      </c>
      <c r="F87" s="12">
        <f>IF(L87&lt;181,$C$3*CHOOSE(MATCH($A$5,{0.2,0.25,0.3},0),ratios_hidden!C73,ratios_hidden!F73,ratios_hidden!I73),0)</f>
        <v>956.73526043893753</v>
      </c>
      <c r="G87" s="12">
        <f>IF(L87&lt;181,$C$3*CHOOSE(MATCH($A$5,{0.2,0.25,0.3},0),ratios_hidden!D73,ratios_hidden!G73,ratios_hidden!J73),0)</f>
        <v>201.88218238023006</v>
      </c>
      <c r="H87" s="12">
        <f t="shared" si="13"/>
        <v>32.301149180836809</v>
      </c>
      <c r="I87" s="18">
        <f t="shared" si="14"/>
        <v>27094.444769002144</v>
      </c>
      <c r="J87" s="57"/>
      <c r="K87" s="53">
        <f t="shared" si="15"/>
        <v>0</v>
      </c>
      <c r="L87" s="54">
        <f>COUNT($A$17:A87)+SUM($J$17:J87)</f>
        <v>71</v>
      </c>
      <c r="M87" s="54">
        <f t="shared" si="16"/>
        <v>10000</v>
      </c>
      <c r="N87" s="54">
        <f>IF(L87&lt;181,SUM($M$17:M87),0)</f>
        <v>710000</v>
      </c>
      <c r="O87" s="55">
        <f t="shared" si="17"/>
        <v>1090000</v>
      </c>
    </row>
    <row r="88" spans="1:15" x14ac:dyDescent="0.3">
      <c r="A88" s="11">
        <v>72</v>
      </c>
      <c r="B88" s="5">
        <f t="shared" ca="1" si="10"/>
        <v>48153</v>
      </c>
      <c r="C88" s="12">
        <f>IF(L88&lt;181,$C$3*CHOOSE(MATCH($A$5,{0.2,0.25,0.3},0),ratios_hidden!B74,ratios_hidden!E74,ratios_hidden!H74),0)</f>
        <v>13709.936359484602</v>
      </c>
      <c r="D88" s="12">
        <f t="shared" si="11"/>
        <v>2193.5898175175362</v>
      </c>
      <c r="E88" s="12">
        <f t="shared" si="12"/>
        <v>10000</v>
      </c>
      <c r="F88" s="12">
        <f>IF(L88&lt;181,$C$3*CHOOSE(MATCH($A$5,{0.2,0.25,0.3},0),ratios_hidden!C74,ratios_hidden!F74,ratios_hidden!I74),0)</f>
        <v>957.55932760288772</v>
      </c>
      <c r="G88" s="12">
        <f>IF(L88&lt;181,$C$3*CHOOSE(MATCH($A$5,{0.2,0.25,0.3},0),ratios_hidden!D74,ratios_hidden!G74,ratios_hidden!J74),0)</f>
        <v>201.17177965268567</v>
      </c>
      <c r="H88" s="12">
        <f t="shared" si="13"/>
        <v>32.18748474442971</v>
      </c>
      <c r="I88" s="18">
        <f t="shared" si="14"/>
        <v>27094.444769002144</v>
      </c>
      <c r="J88" s="57"/>
      <c r="K88" s="53">
        <f t="shared" si="15"/>
        <v>0</v>
      </c>
      <c r="L88" s="54">
        <f>COUNT($A$17:A88)+SUM($J$17:J88)</f>
        <v>72</v>
      </c>
      <c r="M88" s="54">
        <f t="shared" si="16"/>
        <v>10000</v>
      </c>
      <c r="N88" s="54">
        <f>IF(L88&lt;181,SUM($M$17:M88),0)</f>
        <v>720000</v>
      </c>
      <c r="O88" s="55">
        <f t="shared" si="17"/>
        <v>1080000</v>
      </c>
    </row>
    <row r="89" spans="1:15" x14ac:dyDescent="0.3">
      <c r="A89" s="13">
        <v>73</v>
      </c>
      <c r="B89" s="6">
        <f t="shared" ca="1" si="10"/>
        <v>48183</v>
      </c>
      <c r="C89" s="14">
        <f>IF(L89&lt;181,$C$3*CHOOSE(MATCH($A$5,{0.2,0.25,0.3},0),ratios_hidden!B75,ratios_hidden!E75,ratios_hidden!H75),0)</f>
        <v>13709.936359484602</v>
      </c>
      <c r="D89" s="14">
        <f t="shared" si="11"/>
        <v>2193.5898175175362</v>
      </c>
      <c r="E89" s="14">
        <f t="shared" si="12"/>
        <v>10000</v>
      </c>
      <c r="F89" s="14">
        <f>IF(L89&lt;181,$C$3*CHOOSE(MATCH($A$5,{0.2,0.25,0.3},0),ratios_hidden!C75,ratios_hidden!F75,ratios_hidden!I75),0)</f>
        <v>958.39609913561731</v>
      </c>
      <c r="G89" s="14">
        <f>IF(L89&lt;181,$C$3*CHOOSE(MATCH($A$5,{0.2,0.25,0.3},0),ratios_hidden!D75,ratios_hidden!G75,ratios_hidden!J75),0)</f>
        <v>200.45042488309159</v>
      </c>
      <c r="H89" s="14">
        <f t="shared" si="13"/>
        <v>32.072067981294651</v>
      </c>
      <c r="I89" s="18">
        <f t="shared" si="14"/>
        <v>27094.444769002144</v>
      </c>
      <c r="J89" s="57"/>
      <c r="K89" s="53">
        <f t="shared" si="15"/>
        <v>0</v>
      </c>
      <c r="L89" s="54">
        <f>COUNT($A$17:A89)+SUM($J$17:J89)</f>
        <v>73</v>
      </c>
      <c r="M89" s="54">
        <f t="shared" si="16"/>
        <v>10000</v>
      </c>
      <c r="N89" s="54">
        <f>IF(L89&lt;181,SUM($M$17:M89),0)</f>
        <v>730000</v>
      </c>
      <c r="O89" s="55">
        <f t="shared" si="17"/>
        <v>1070000</v>
      </c>
    </row>
    <row r="90" spans="1:15" x14ac:dyDescent="0.3">
      <c r="A90" s="11">
        <v>74</v>
      </c>
      <c r="B90" s="5">
        <f t="shared" ca="1" si="10"/>
        <v>48214</v>
      </c>
      <c r="C90" s="12">
        <f>IF(L90&lt;181,$C$3*CHOOSE(MATCH($A$5,{0.2,0.25,0.3},0),ratios_hidden!B76,ratios_hidden!E76,ratios_hidden!H76),0)</f>
        <v>13709.936359484602</v>
      </c>
      <c r="D90" s="12">
        <f t="shared" si="11"/>
        <v>2193.5898175175362</v>
      </c>
      <c r="E90" s="12">
        <f t="shared" si="12"/>
        <v>10000</v>
      </c>
      <c r="F90" s="12">
        <f>IF(L90&lt;181,$C$3*CHOOSE(MATCH($A$5,{0.2,0.25,0.3},0),ratios_hidden!C76,ratios_hidden!F76,ratios_hidden!I76),0)</f>
        <v>959.24577089614263</v>
      </c>
      <c r="G90" s="12">
        <f>IF(L90&lt;181,$C$3*CHOOSE(MATCH($A$5,{0.2,0.25,0.3},0),ratios_hidden!D76,ratios_hidden!G76,ratios_hidden!J76),0)</f>
        <v>199.71794922746616</v>
      </c>
      <c r="H90" s="12">
        <f t="shared" si="13"/>
        <v>31.954871876394588</v>
      </c>
      <c r="I90" s="18">
        <f t="shared" si="14"/>
        <v>27094.444769002141</v>
      </c>
      <c r="J90" s="57"/>
      <c r="K90" s="53">
        <f t="shared" si="15"/>
        <v>0</v>
      </c>
      <c r="L90" s="54">
        <f>COUNT($A$17:A90)+SUM($J$17:J90)</f>
        <v>74</v>
      </c>
      <c r="M90" s="54">
        <f t="shared" si="16"/>
        <v>10000</v>
      </c>
      <c r="N90" s="54">
        <f>IF(L90&lt;181,SUM($M$17:M90),0)</f>
        <v>740000</v>
      </c>
      <c r="O90" s="55">
        <f t="shared" si="17"/>
        <v>1060000</v>
      </c>
    </row>
    <row r="91" spans="1:15" x14ac:dyDescent="0.3">
      <c r="A91" s="11">
        <v>75</v>
      </c>
      <c r="B91" s="5">
        <f t="shared" ca="1" si="10"/>
        <v>48245</v>
      </c>
      <c r="C91" s="12">
        <f>IF(L91&lt;181,$C$3*CHOOSE(MATCH($A$5,{0.2,0.25,0.3},0),ratios_hidden!B77,ratios_hidden!E77,ratios_hidden!H77),0)</f>
        <v>13709.936359484602</v>
      </c>
      <c r="D91" s="12">
        <f t="shared" si="11"/>
        <v>2193.5898175175362</v>
      </c>
      <c r="E91" s="12">
        <f t="shared" si="12"/>
        <v>10000</v>
      </c>
      <c r="F91" s="12">
        <f>IF(L91&lt;181,$C$3*CHOOSE(MATCH($A$5,{0.2,0.25,0.3},0),ratios_hidden!C77,ratios_hidden!F77,ratios_hidden!I77),0)</f>
        <v>960.10854176297721</v>
      </c>
      <c r="G91" s="12">
        <f>IF(L91&lt;181,$C$3*CHOOSE(MATCH($A$5,{0.2,0.25,0.3},0),ratios_hidden!D77,ratios_hidden!G77,ratios_hidden!J77),0)</f>
        <v>198.9741812388165</v>
      </c>
      <c r="H91" s="12">
        <f t="shared" si="13"/>
        <v>31.835868998210639</v>
      </c>
      <c r="I91" s="18">
        <f t="shared" si="14"/>
        <v>27094.444769002144</v>
      </c>
      <c r="J91" s="57"/>
      <c r="K91" s="53">
        <f t="shared" si="15"/>
        <v>0</v>
      </c>
      <c r="L91" s="54">
        <f>COUNT($A$17:A91)+SUM($J$17:J91)</f>
        <v>75</v>
      </c>
      <c r="M91" s="54">
        <f t="shared" si="16"/>
        <v>10000</v>
      </c>
      <c r="N91" s="54">
        <f>IF(L91&lt;181,SUM($M$17:M91),0)</f>
        <v>750000</v>
      </c>
      <c r="O91" s="55">
        <f t="shared" si="17"/>
        <v>1050000</v>
      </c>
    </row>
    <row r="92" spans="1:15" x14ac:dyDescent="0.3">
      <c r="A92" s="11">
        <v>76</v>
      </c>
      <c r="B92" s="5">
        <f t="shared" ca="1" si="10"/>
        <v>48274</v>
      </c>
      <c r="C92" s="12">
        <f>IF(L92&lt;181,$C$3*CHOOSE(MATCH($A$5,{0.2,0.25,0.3},0),ratios_hidden!B78,ratios_hidden!E78,ratios_hidden!H78),0)</f>
        <v>13709.936359484602</v>
      </c>
      <c r="D92" s="12">
        <f t="shared" si="11"/>
        <v>2193.5898175175362</v>
      </c>
      <c r="E92" s="12">
        <f t="shared" si="12"/>
        <v>10000</v>
      </c>
      <c r="F92" s="12">
        <f>IF(L92&lt;181,$C$3*CHOOSE(MATCH($A$5,{0.2,0.25,0.3},0),ratios_hidden!C78,ratios_hidden!F78,ratios_hidden!I78),0)</f>
        <v>960.98461368067376</v>
      </c>
      <c r="G92" s="12">
        <f>IF(L92&lt;181,$C$3*CHOOSE(MATCH($A$5,{0.2,0.25,0.3},0),ratios_hidden!D78,ratios_hidden!G78,ratios_hidden!J78),0)</f>
        <v>198.21894682700864</v>
      </c>
      <c r="H92" s="12">
        <f t="shared" si="13"/>
        <v>31.715031492321383</v>
      </c>
      <c r="I92" s="18">
        <f t="shared" si="14"/>
        <v>27094.444769002141</v>
      </c>
      <c r="J92" s="57"/>
      <c r="K92" s="53">
        <f t="shared" si="15"/>
        <v>0</v>
      </c>
      <c r="L92" s="54">
        <f>COUNT($A$17:A92)+SUM($J$17:J92)</f>
        <v>76</v>
      </c>
      <c r="M92" s="54">
        <f t="shared" si="16"/>
        <v>10000</v>
      </c>
      <c r="N92" s="54">
        <f>IF(L92&lt;181,SUM($M$17:M92),0)</f>
        <v>760000</v>
      </c>
      <c r="O92" s="55">
        <f t="shared" si="17"/>
        <v>1040000</v>
      </c>
    </row>
    <row r="93" spans="1:15" x14ac:dyDescent="0.3">
      <c r="A93" s="11">
        <v>77</v>
      </c>
      <c r="B93" s="5">
        <f t="shared" ca="1" si="10"/>
        <v>48305</v>
      </c>
      <c r="C93" s="12">
        <f>IF(L93&lt;181,$C$3*CHOOSE(MATCH($A$5,{0.2,0.25,0.3},0),ratios_hidden!B79,ratios_hidden!E79,ratios_hidden!H79),0)</f>
        <v>13709.936359484602</v>
      </c>
      <c r="D93" s="12">
        <f t="shared" si="11"/>
        <v>2193.5898175175362</v>
      </c>
      <c r="E93" s="12">
        <f t="shared" si="12"/>
        <v>10000</v>
      </c>
      <c r="F93" s="12">
        <f>IF(L93&lt;181,$C$3*CHOOSE(MATCH($A$5,{0.2,0.25,0.3},0),ratios_hidden!C79,ratios_hidden!F79,ratios_hidden!I79),0)</f>
        <v>961.87419170709848</v>
      </c>
      <c r="G93" s="12">
        <f>IF(L93&lt;181,$C$3*CHOOSE(MATCH($A$5,{0.2,0.25,0.3},0),ratios_hidden!D79,ratios_hidden!G79,ratios_hidden!J79),0)</f>
        <v>197.45206921801855</v>
      </c>
      <c r="H93" s="12">
        <f t="shared" si="13"/>
        <v>31.592331074882967</v>
      </c>
      <c r="I93" s="18">
        <f t="shared" si="14"/>
        <v>27094.444769002141</v>
      </c>
      <c r="J93" s="57"/>
      <c r="K93" s="53">
        <f t="shared" si="15"/>
        <v>0</v>
      </c>
      <c r="L93" s="54">
        <f>COUNT($A$17:A93)+SUM($J$17:J93)</f>
        <v>77</v>
      </c>
      <c r="M93" s="54">
        <f t="shared" si="16"/>
        <v>10000</v>
      </c>
      <c r="N93" s="54">
        <f>IF(L93&lt;181,SUM($M$17:M93),0)</f>
        <v>770000</v>
      </c>
      <c r="O93" s="55">
        <f t="shared" si="17"/>
        <v>1030000</v>
      </c>
    </row>
    <row r="94" spans="1:15" x14ac:dyDescent="0.3">
      <c r="A94" s="11">
        <v>78</v>
      </c>
      <c r="B94" s="5">
        <f t="shared" ca="1" si="10"/>
        <v>48335</v>
      </c>
      <c r="C94" s="12">
        <f>IF(L94&lt;181,$C$3*CHOOSE(MATCH($A$5,{0.2,0.25,0.3},0),ratios_hidden!B80,ratios_hidden!E80,ratios_hidden!H80),0)</f>
        <v>13709.936359484602</v>
      </c>
      <c r="D94" s="12">
        <f t="shared" si="11"/>
        <v>2193.5898175175362</v>
      </c>
      <c r="E94" s="12">
        <f t="shared" si="12"/>
        <v>10000</v>
      </c>
      <c r="F94" s="12">
        <f>IF(L94&lt;181,$C$3*CHOOSE(MATCH($A$5,{0.2,0.25,0.3},0),ratios_hidden!C80,ratios_hidden!F80,ratios_hidden!I80),0)</f>
        <v>962.77748406143542</v>
      </c>
      <c r="G94" s="12">
        <f>IF(L94&lt;181,$C$3*CHOOSE(MATCH($A$5,{0.2,0.25,0.3},0),ratios_hidden!D80,ratios_hidden!G80,ratios_hidden!J80),0)</f>
        <v>196.67336891255658</v>
      </c>
      <c r="H94" s="12">
        <f t="shared" si="13"/>
        <v>31.467739026009053</v>
      </c>
      <c r="I94" s="18">
        <f t="shared" si="14"/>
        <v>27094.444769002141</v>
      </c>
      <c r="J94" s="57"/>
      <c r="K94" s="53">
        <f t="shared" si="15"/>
        <v>0</v>
      </c>
      <c r="L94" s="54">
        <f>COUNT($A$17:A94)+SUM($J$17:J94)</f>
        <v>78</v>
      </c>
      <c r="M94" s="54">
        <f t="shared" si="16"/>
        <v>10000</v>
      </c>
      <c r="N94" s="54">
        <f>IF(L94&lt;181,SUM($M$17:M94),0)</f>
        <v>780000</v>
      </c>
      <c r="O94" s="55">
        <f t="shared" si="17"/>
        <v>1020000</v>
      </c>
    </row>
    <row r="95" spans="1:15" x14ac:dyDescent="0.3">
      <c r="A95" s="11">
        <v>79</v>
      </c>
      <c r="B95" s="5">
        <f t="shared" ca="1" si="10"/>
        <v>48366</v>
      </c>
      <c r="C95" s="12">
        <f>IF(L95&lt;181,$C$3*CHOOSE(MATCH($A$5,{0.2,0.25,0.3},0),ratios_hidden!B81,ratios_hidden!E81,ratios_hidden!H81),0)</f>
        <v>13709.936359484602</v>
      </c>
      <c r="D95" s="12">
        <f t="shared" si="11"/>
        <v>2193.5898175175362</v>
      </c>
      <c r="E95" s="12">
        <f t="shared" si="12"/>
        <v>10000</v>
      </c>
      <c r="F95" s="12">
        <f>IF(L95&lt;181,$C$3*CHOOSE(MATCH($A$5,{0.2,0.25,0.3},0),ratios_hidden!C81,ratios_hidden!F81,ratios_hidden!I81),0)</f>
        <v>963.69470217290086</v>
      </c>
      <c r="G95" s="12">
        <f>IF(L95&lt;181,$C$3*CHOOSE(MATCH($A$5,{0.2,0.25,0.3},0),ratios_hidden!D81,ratios_hidden!G81,ratios_hidden!J81),0)</f>
        <v>195.88266364405231</v>
      </c>
      <c r="H95" s="12">
        <f t="shared" si="13"/>
        <v>31.34122618304837</v>
      </c>
      <c r="I95" s="18">
        <f t="shared" si="14"/>
        <v>27094.444769002141</v>
      </c>
      <c r="J95" s="57"/>
      <c r="K95" s="53">
        <f t="shared" si="15"/>
        <v>0</v>
      </c>
      <c r="L95" s="54">
        <f>COUNT($A$17:A95)+SUM($J$17:J95)</f>
        <v>79</v>
      </c>
      <c r="M95" s="54">
        <f t="shared" si="16"/>
        <v>10000</v>
      </c>
      <c r="N95" s="54">
        <f>IF(L95&lt;181,SUM($M$17:M95),0)</f>
        <v>790000</v>
      </c>
      <c r="O95" s="55">
        <f t="shared" si="17"/>
        <v>1010000</v>
      </c>
    </row>
    <row r="96" spans="1:15" x14ac:dyDescent="0.3">
      <c r="A96" s="11">
        <v>80</v>
      </c>
      <c r="B96" s="5">
        <f t="shared" ca="1" si="10"/>
        <v>48396</v>
      </c>
      <c r="C96" s="12">
        <f>IF(L96&lt;181,$C$3*CHOOSE(MATCH($A$5,{0.2,0.25,0.3},0),ratios_hidden!B82,ratios_hidden!E82,ratios_hidden!H82),0)</f>
        <v>13709.936359484602</v>
      </c>
      <c r="D96" s="12">
        <f t="shared" si="11"/>
        <v>2193.5898175175362</v>
      </c>
      <c r="E96" s="12">
        <f t="shared" si="12"/>
        <v>10000</v>
      </c>
      <c r="F96" s="12">
        <f>IF(L96&lt;181,$C$3*CHOOSE(MATCH($A$5,{0.2,0.25,0.3},0),ratios_hidden!C82,ratios_hidden!F82,ratios_hidden!I82),0)</f>
        <v>964.6260607302529</v>
      </c>
      <c r="G96" s="12">
        <f>IF(L96&lt;181,$C$3*CHOOSE(MATCH($A$5,{0.2,0.25,0.3},0),ratios_hidden!D82,ratios_hidden!G82,ratios_hidden!J82),0)</f>
        <v>195.07976833599162</v>
      </c>
      <c r="H96" s="12">
        <f t="shared" si="13"/>
        <v>31.212762933758658</v>
      </c>
      <c r="I96" s="18">
        <f t="shared" si="14"/>
        <v>27094.444769002144</v>
      </c>
      <c r="J96" s="57"/>
      <c r="K96" s="53">
        <f t="shared" si="15"/>
        <v>0</v>
      </c>
      <c r="L96" s="54">
        <f>COUNT($A$17:A96)+SUM($J$17:J96)</f>
        <v>80</v>
      </c>
      <c r="M96" s="54">
        <f t="shared" si="16"/>
        <v>10000</v>
      </c>
      <c r="N96" s="54">
        <f>IF(L96&lt;181,SUM($M$17:M96),0)</f>
        <v>800000</v>
      </c>
      <c r="O96" s="55">
        <f t="shared" si="17"/>
        <v>1000000</v>
      </c>
    </row>
    <row r="97" spans="1:15" x14ac:dyDescent="0.3">
      <c r="A97" s="11">
        <v>81</v>
      </c>
      <c r="B97" s="5">
        <f t="shared" ca="1" si="10"/>
        <v>48427</v>
      </c>
      <c r="C97" s="12">
        <f>IF(L97&lt;181,$C$3*CHOOSE(MATCH($A$5,{0.2,0.25,0.3},0),ratios_hidden!B83,ratios_hidden!E83,ratios_hidden!H83),0)</f>
        <v>13709.936359484602</v>
      </c>
      <c r="D97" s="12">
        <f t="shared" si="11"/>
        <v>2193.5898175175362</v>
      </c>
      <c r="E97" s="12">
        <f t="shared" si="12"/>
        <v>10000</v>
      </c>
      <c r="F97" s="12">
        <f>IF(L97&lt;181,$C$3*CHOOSE(MATCH($A$5,{0.2,0.25,0.3},0),ratios_hidden!C83,ratios_hidden!F83,ratios_hidden!I83),0)</f>
        <v>965.571777732025</v>
      </c>
      <c r="G97" s="12">
        <f>IF(L97&lt;181,$C$3*CHOOSE(MATCH($A$5,{0.2,0.25,0.3},0),ratios_hidden!D83,ratios_hidden!G83,ratios_hidden!J83),0)</f>
        <v>194.26449505859856</v>
      </c>
      <c r="H97" s="12">
        <f t="shared" si="13"/>
        <v>31.082319209375768</v>
      </c>
      <c r="I97" s="18">
        <f t="shared" si="14"/>
        <v>27094.444769002137</v>
      </c>
      <c r="J97" s="57"/>
      <c r="K97" s="53">
        <f t="shared" si="15"/>
        <v>0</v>
      </c>
      <c r="L97" s="54">
        <f>COUNT($A$17:A97)+SUM($J$17:J97)</f>
        <v>81</v>
      </c>
      <c r="M97" s="54">
        <f t="shared" si="16"/>
        <v>10000</v>
      </c>
      <c r="N97" s="54">
        <f>IF(L97&lt;181,SUM($M$17:M97),0)</f>
        <v>810000</v>
      </c>
      <c r="O97" s="55">
        <f t="shared" si="17"/>
        <v>990000</v>
      </c>
    </row>
    <row r="98" spans="1:15" x14ac:dyDescent="0.3">
      <c r="A98" s="11">
        <v>82</v>
      </c>
      <c r="B98" s="5">
        <f t="shared" ca="1" si="10"/>
        <v>48458</v>
      </c>
      <c r="C98" s="12">
        <f>IF(L98&lt;181,$C$3*CHOOSE(MATCH($A$5,{0.2,0.25,0.3},0),ratios_hidden!B84,ratios_hidden!E84,ratios_hidden!H84),0)</f>
        <v>13709.936359484602</v>
      </c>
      <c r="D98" s="12">
        <f t="shared" si="11"/>
        <v>2193.5898175175362</v>
      </c>
      <c r="E98" s="12">
        <f t="shared" si="12"/>
        <v>10000</v>
      </c>
      <c r="F98" s="12">
        <f>IF(L98&lt;181,$C$3*CHOOSE(MATCH($A$5,{0.2,0.25,0.3},0),ratios_hidden!C84,ratios_hidden!F84,ratios_hidden!I84),0)</f>
        <v>966.53207453758068</v>
      </c>
      <c r="G98" s="12">
        <f>IF(L98&lt;181,$C$3*CHOOSE(MATCH($A$5,{0.2,0.25,0.3},0),ratios_hidden!D84,ratios_hidden!G84,ratios_hidden!J84),0)</f>
        <v>193.43665298484558</v>
      </c>
      <c r="H98" s="12">
        <f t="shared" si="13"/>
        <v>30.949864477575293</v>
      </c>
      <c r="I98" s="18">
        <f t="shared" si="14"/>
        <v>27094.444769002137</v>
      </c>
      <c r="J98" s="57"/>
      <c r="K98" s="53">
        <f t="shared" si="15"/>
        <v>0</v>
      </c>
      <c r="L98" s="54">
        <f>COUNT($A$17:A98)+SUM($J$17:J98)</f>
        <v>82</v>
      </c>
      <c r="M98" s="54">
        <f t="shared" si="16"/>
        <v>10000</v>
      </c>
      <c r="N98" s="54">
        <f>IF(L98&lt;181,SUM($M$17:M98),0)</f>
        <v>820000</v>
      </c>
      <c r="O98" s="55">
        <f t="shared" si="17"/>
        <v>980000</v>
      </c>
    </row>
    <row r="99" spans="1:15" x14ac:dyDescent="0.3">
      <c r="A99" s="11">
        <v>83</v>
      </c>
      <c r="B99" s="5">
        <f t="shared" ca="1" si="10"/>
        <v>48488</v>
      </c>
      <c r="C99" s="12">
        <f>IF(L99&lt;181,$C$3*CHOOSE(MATCH($A$5,{0.2,0.25,0.3},0),ratios_hidden!B85,ratios_hidden!E85,ratios_hidden!H85),0)</f>
        <v>13709.936359484602</v>
      </c>
      <c r="D99" s="12">
        <f t="shared" si="11"/>
        <v>2193.5898175175362</v>
      </c>
      <c r="E99" s="12">
        <f t="shared" si="12"/>
        <v>10000</v>
      </c>
      <c r="F99" s="12">
        <f>IF(L99&lt;181,$C$3*CHOOSE(MATCH($A$5,{0.2,0.25,0.3},0),ratios_hidden!C85,ratios_hidden!F85,ratios_hidden!I85),0)</f>
        <v>967.50717591888406</v>
      </c>
      <c r="G99" s="12">
        <f>IF(L99&lt;181,$C$3*CHOOSE(MATCH($A$5,{0.2,0.25,0.3},0),ratios_hidden!D85,ratios_hidden!G85,ratios_hidden!J85),0)</f>
        <v>192.59604834578892</v>
      </c>
      <c r="H99" s="12">
        <f t="shared" si="13"/>
        <v>30.815367735326227</v>
      </c>
      <c r="I99" s="18">
        <f t="shared" si="14"/>
        <v>27094.444769002137</v>
      </c>
      <c r="J99" s="57"/>
      <c r="K99" s="53">
        <f t="shared" si="15"/>
        <v>0</v>
      </c>
      <c r="L99" s="54">
        <f>COUNT($A$17:A99)+SUM($J$17:J99)</f>
        <v>83</v>
      </c>
      <c r="M99" s="54">
        <f t="shared" si="16"/>
        <v>10000</v>
      </c>
      <c r="N99" s="54">
        <f>IF(L99&lt;181,SUM($M$17:M99),0)</f>
        <v>830000</v>
      </c>
      <c r="O99" s="55">
        <f t="shared" si="17"/>
        <v>970000</v>
      </c>
    </row>
    <row r="100" spans="1:15" x14ac:dyDescent="0.3">
      <c r="A100" s="11">
        <v>84</v>
      </c>
      <c r="B100" s="5">
        <f t="shared" ca="1" si="10"/>
        <v>48519</v>
      </c>
      <c r="C100" s="12">
        <f>IF(L100&lt;181,$C$3*CHOOSE(MATCH($A$5,{0.2,0.25,0.3},0),ratios_hidden!B86,ratios_hidden!E86,ratios_hidden!H86),0)</f>
        <v>13709.936359484602</v>
      </c>
      <c r="D100" s="12">
        <f t="shared" si="11"/>
        <v>2193.5898175175362</v>
      </c>
      <c r="E100" s="12">
        <f t="shared" si="12"/>
        <v>10000</v>
      </c>
      <c r="F100" s="12">
        <f>IF(L100&lt;181,$C$3*CHOOSE(MATCH($A$5,{0.2,0.25,0.3},0),ratios_hidden!C86,ratios_hidden!F86,ratios_hidden!I86),0)</f>
        <v>968.49731011315544</v>
      </c>
      <c r="G100" s="12">
        <f>IF(L100&lt;181,$C$3*CHOOSE(MATCH($A$5,{0.2,0.25,0.3},0),ratios_hidden!D86,ratios_hidden!G86,ratios_hidden!J86),0)</f>
        <v>191.74248438521346</v>
      </c>
      <c r="H100" s="12">
        <f t="shared" si="13"/>
        <v>30.678797501634154</v>
      </c>
      <c r="I100" s="18">
        <f t="shared" si="14"/>
        <v>27094.444769002141</v>
      </c>
      <c r="J100" s="57"/>
      <c r="K100" s="53">
        <f t="shared" si="15"/>
        <v>0</v>
      </c>
      <c r="L100" s="54">
        <f>COUNT($A$17:A100)+SUM($J$17:J100)</f>
        <v>84</v>
      </c>
      <c r="M100" s="54">
        <f t="shared" si="16"/>
        <v>10000</v>
      </c>
      <c r="N100" s="54">
        <f>IF(L100&lt;181,SUM($M$17:M100),0)</f>
        <v>840000</v>
      </c>
      <c r="O100" s="55">
        <f t="shared" si="17"/>
        <v>960000</v>
      </c>
    </row>
    <row r="101" spans="1:15" x14ac:dyDescent="0.3">
      <c r="A101" s="11">
        <v>85</v>
      </c>
      <c r="B101" s="5">
        <f t="shared" ca="1" si="10"/>
        <v>48549</v>
      </c>
      <c r="C101" s="12">
        <f>IF(L101&lt;181,$C$3*CHOOSE(MATCH($A$5,{0.2,0.25,0.3},0),ratios_hidden!B87,ratios_hidden!E87,ratios_hidden!H87),0)</f>
        <v>13709.936359484602</v>
      </c>
      <c r="D101" s="12">
        <f t="shared" si="11"/>
        <v>2193.5898175175362</v>
      </c>
      <c r="E101" s="12">
        <f t="shared" si="12"/>
        <v>10000</v>
      </c>
      <c r="F101" s="12">
        <f>IF(L101&lt;181,$C$3*CHOOSE(MATCH($A$5,{0.2,0.25,0.3},0),ratios_hidden!C87,ratios_hidden!F87,ratios_hidden!I87),0)</f>
        <v>969.50270887625084</v>
      </c>
      <c r="G101" s="12">
        <f>IF(L101&lt;181,$C$3*CHOOSE(MATCH($A$5,{0.2,0.25,0.3},0),ratios_hidden!D87,ratios_hidden!G87,ratios_hidden!J87),0)</f>
        <v>190.87576131357901</v>
      </c>
      <c r="H101" s="12">
        <f t="shared" si="13"/>
        <v>30.540121810172643</v>
      </c>
      <c r="I101" s="18">
        <f t="shared" si="14"/>
        <v>27094.444769002141</v>
      </c>
      <c r="J101" s="57"/>
      <c r="K101" s="53">
        <f t="shared" si="15"/>
        <v>0</v>
      </c>
      <c r="L101" s="54">
        <f>COUNT($A$17:A101)+SUM($J$17:J101)</f>
        <v>85</v>
      </c>
      <c r="M101" s="54">
        <f t="shared" si="16"/>
        <v>10000</v>
      </c>
      <c r="N101" s="54">
        <f>IF(L101&lt;181,SUM($M$17:M101),0)</f>
        <v>850000</v>
      </c>
      <c r="O101" s="55">
        <f t="shared" si="17"/>
        <v>950000</v>
      </c>
    </row>
    <row r="102" spans="1:15" x14ac:dyDescent="0.3">
      <c r="A102" s="11">
        <v>86</v>
      </c>
      <c r="B102" s="5">
        <f t="shared" ca="1" si="10"/>
        <v>48580</v>
      </c>
      <c r="C102" s="12">
        <f>IF(L102&lt;181,$C$3*CHOOSE(MATCH($A$5,{0.2,0.25,0.3},0),ratios_hidden!B88,ratios_hidden!E88,ratios_hidden!H88),0)</f>
        <v>13709.936359484602</v>
      </c>
      <c r="D102" s="12">
        <f t="shared" si="11"/>
        <v>2193.5898175175362</v>
      </c>
      <c r="E102" s="12">
        <f t="shared" si="12"/>
        <v>10000</v>
      </c>
      <c r="F102" s="12">
        <f>IF(L102&lt;181,$C$3*CHOOSE(MATCH($A$5,{0.2,0.25,0.3},0),ratios_hidden!C88,ratios_hidden!F88,ratios_hidden!I88),0)</f>
        <v>970.52360753694438</v>
      </c>
      <c r="G102" s="12">
        <f>IF(L102&lt;181,$C$3*CHOOSE(MATCH($A$5,{0.2,0.25,0.3},0),ratios_hidden!D88,ratios_hidden!G88,ratios_hidden!J88),0)</f>
        <v>189.99567626125699</v>
      </c>
      <c r="H102" s="12">
        <f t="shared" si="13"/>
        <v>30.399308201801119</v>
      </c>
      <c r="I102" s="18">
        <f t="shared" si="14"/>
        <v>27094.444769002141</v>
      </c>
      <c r="J102" s="57"/>
      <c r="K102" s="53">
        <f t="shared" si="15"/>
        <v>0</v>
      </c>
      <c r="L102" s="54">
        <f>COUNT($A$17:A102)+SUM($J$17:J102)</f>
        <v>86</v>
      </c>
      <c r="M102" s="54">
        <f t="shared" si="16"/>
        <v>10000</v>
      </c>
      <c r="N102" s="54">
        <f>IF(L102&lt;181,SUM($M$17:M102),0)</f>
        <v>860000</v>
      </c>
      <c r="O102" s="55">
        <f t="shared" si="17"/>
        <v>940000</v>
      </c>
    </row>
    <row r="103" spans="1:15" x14ac:dyDescent="0.3">
      <c r="A103" s="11">
        <v>87</v>
      </c>
      <c r="B103" s="5">
        <f t="shared" ca="1" si="10"/>
        <v>48611</v>
      </c>
      <c r="C103" s="12">
        <f>IF(L103&lt;181,$C$3*CHOOSE(MATCH($A$5,{0.2,0.25,0.3},0),ratios_hidden!B89,ratios_hidden!E89,ratios_hidden!H89),0)</f>
        <v>13709.936359484602</v>
      </c>
      <c r="D103" s="12">
        <f t="shared" si="11"/>
        <v>2193.5898175175362</v>
      </c>
      <c r="E103" s="12">
        <f t="shared" si="12"/>
        <v>10000</v>
      </c>
      <c r="F103" s="12">
        <f>IF(L103&lt;181,$C$3*CHOOSE(MATCH($A$5,{0.2,0.25,0.3},0),ratios_hidden!C89,ratios_hidden!F89,ratios_hidden!I89),0)</f>
        <v>971.560245051989</v>
      </c>
      <c r="G103" s="12">
        <f>IF(L103&lt;181,$C$3*CHOOSE(MATCH($A$5,{0.2,0.25,0.3},0),ratios_hidden!D89,ratios_hidden!G89,ratios_hidden!J89),0)</f>
        <v>189.10202323104502</v>
      </c>
      <c r="H103" s="12">
        <f t="shared" si="13"/>
        <v>30.256323716967206</v>
      </c>
      <c r="I103" s="18">
        <f t="shared" si="14"/>
        <v>27094.444769002137</v>
      </c>
      <c r="J103" s="57"/>
      <c r="K103" s="53">
        <f t="shared" si="15"/>
        <v>0</v>
      </c>
      <c r="L103" s="54">
        <f>COUNT($A$17:A103)+SUM($J$17:J103)</f>
        <v>87</v>
      </c>
      <c r="M103" s="54">
        <f t="shared" si="16"/>
        <v>10000</v>
      </c>
      <c r="N103" s="54">
        <f>IF(L103&lt;181,SUM($M$17:M103),0)</f>
        <v>870000</v>
      </c>
      <c r="O103" s="55">
        <f t="shared" si="17"/>
        <v>930000</v>
      </c>
    </row>
    <row r="104" spans="1:15" x14ac:dyDescent="0.3">
      <c r="A104" s="11">
        <v>88</v>
      </c>
      <c r="B104" s="5">
        <f t="shared" ca="1" si="10"/>
        <v>48639</v>
      </c>
      <c r="C104" s="12">
        <f>IF(L104&lt;181,$C$3*CHOOSE(MATCH($A$5,{0.2,0.25,0.3},0),ratios_hidden!B90,ratios_hidden!E90,ratios_hidden!H90),0)</f>
        <v>13709.936359484602</v>
      </c>
      <c r="D104" s="12">
        <f t="shared" si="11"/>
        <v>2193.5898175175362</v>
      </c>
      <c r="E104" s="12">
        <f t="shared" si="12"/>
        <v>10000</v>
      </c>
      <c r="F104" s="12">
        <f>IF(L104&lt;181,$C$3*CHOOSE(MATCH($A$5,{0.2,0.25,0.3},0),ratios_hidden!C90,ratios_hidden!F90,ratios_hidden!I90),0)</f>
        <v>972.61286406206148</v>
      </c>
      <c r="G104" s="12">
        <f>IF(L104&lt;181,$C$3*CHOOSE(MATCH($A$5,{0.2,0.25,0.3},0),ratios_hidden!D90,ratios_hidden!G90,ratios_hidden!J90),0)</f>
        <v>188.19459304995058</v>
      </c>
      <c r="H104" s="12">
        <f t="shared" si="13"/>
        <v>30.111134887992094</v>
      </c>
      <c r="I104" s="18">
        <f t="shared" si="14"/>
        <v>27094.444769002144</v>
      </c>
      <c r="J104" s="57"/>
      <c r="K104" s="53">
        <f t="shared" si="15"/>
        <v>0</v>
      </c>
      <c r="L104" s="54">
        <f>COUNT($A$17:A104)+SUM($J$17:J104)</f>
        <v>88</v>
      </c>
      <c r="M104" s="54">
        <f t="shared" si="16"/>
        <v>10000</v>
      </c>
      <c r="N104" s="54">
        <f>IF(L104&lt;181,SUM($M$17:M104),0)</f>
        <v>880000</v>
      </c>
      <c r="O104" s="55">
        <f t="shared" si="17"/>
        <v>920000</v>
      </c>
    </row>
    <row r="105" spans="1:15" x14ac:dyDescent="0.3">
      <c r="A105" s="11">
        <v>89</v>
      </c>
      <c r="B105" s="5">
        <f t="shared" ca="1" si="10"/>
        <v>48670</v>
      </c>
      <c r="C105" s="12">
        <f>IF(L105&lt;181,$C$3*CHOOSE(MATCH($A$5,{0.2,0.25,0.3},0),ratios_hidden!B91,ratios_hidden!E91,ratios_hidden!H91),0)</f>
        <v>13709.936359484602</v>
      </c>
      <c r="D105" s="12">
        <f t="shared" si="11"/>
        <v>2193.5898175175362</v>
      </c>
      <c r="E105" s="12">
        <f t="shared" si="12"/>
        <v>10000</v>
      </c>
      <c r="F105" s="12">
        <f>IF(L105&lt;181,$C$3*CHOOSE(MATCH($A$5,{0.2,0.25,0.3},0),ratios_hidden!C91,ratios_hidden!F91,ratios_hidden!I91),0)</f>
        <v>973.68171094853426</v>
      </c>
      <c r="G105" s="12">
        <f>IF(L105&lt;181,$C$3*CHOOSE(MATCH($A$5,{0.2,0.25,0.3},0),ratios_hidden!D91,ratios_hidden!G91,ratios_hidden!J91),0)</f>
        <v>187.27317332023102</v>
      </c>
      <c r="H105" s="12">
        <f t="shared" si="13"/>
        <v>29.963707731236966</v>
      </c>
      <c r="I105" s="18">
        <f t="shared" si="14"/>
        <v>27094.444769002141</v>
      </c>
      <c r="J105" s="57"/>
      <c r="K105" s="53">
        <f t="shared" si="15"/>
        <v>0</v>
      </c>
      <c r="L105" s="54">
        <f>COUNT($A$17:A105)+SUM($J$17:J105)</f>
        <v>89</v>
      </c>
      <c r="M105" s="54">
        <f t="shared" si="16"/>
        <v>10000</v>
      </c>
      <c r="N105" s="54">
        <f>IF(L105&lt;181,SUM($M$17:M105),0)</f>
        <v>890000</v>
      </c>
      <c r="O105" s="55">
        <f t="shared" si="17"/>
        <v>910000</v>
      </c>
    </row>
    <row r="106" spans="1:15" x14ac:dyDescent="0.3">
      <c r="A106" s="11">
        <v>90</v>
      </c>
      <c r="B106" s="5">
        <f t="shared" ca="1" si="10"/>
        <v>48700</v>
      </c>
      <c r="C106" s="12">
        <f>IF(L106&lt;181,$C$3*CHOOSE(MATCH($A$5,{0.2,0.25,0.3},0),ratios_hidden!B92,ratios_hidden!E92,ratios_hidden!H92),0)</f>
        <v>13709.936359484602</v>
      </c>
      <c r="D106" s="12">
        <f t="shared" si="11"/>
        <v>2193.5898175175362</v>
      </c>
      <c r="E106" s="12">
        <f t="shared" si="12"/>
        <v>10000</v>
      </c>
      <c r="F106" s="12">
        <f>IF(L106&lt;181,$C$3*CHOOSE(MATCH($A$5,{0.2,0.25,0.3},0),ratios_hidden!C92,ratios_hidden!F92,ratios_hidden!I92),0)</f>
        <v>974.76703589117358</v>
      </c>
      <c r="G106" s="12">
        <f>IF(L106&lt;181,$C$3*CHOOSE(MATCH($A$5,{0.2,0.25,0.3},0),ratios_hidden!D92,ratios_hidden!G92,ratios_hidden!J92),0)</f>
        <v>186.33754836967825</v>
      </c>
      <c r="H106" s="12">
        <f t="shared" si="13"/>
        <v>29.814007739148519</v>
      </c>
      <c r="I106" s="18">
        <f t="shared" si="14"/>
        <v>27094.444769002141</v>
      </c>
      <c r="J106" s="57"/>
      <c r="K106" s="53">
        <f t="shared" si="15"/>
        <v>0</v>
      </c>
      <c r="L106" s="54">
        <f>COUNT($A$17:A106)+SUM($J$17:J106)</f>
        <v>90</v>
      </c>
      <c r="M106" s="54">
        <f t="shared" si="16"/>
        <v>10000</v>
      </c>
      <c r="N106" s="54">
        <f>IF(L106&lt;181,SUM($M$17:M106),0)</f>
        <v>900000</v>
      </c>
      <c r="O106" s="55">
        <f t="shared" si="17"/>
        <v>900000</v>
      </c>
    </row>
    <row r="107" spans="1:15" x14ac:dyDescent="0.3">
      <c r="A107" s="11">
        <v>91</v>
      </c>
      <c r="B107" s="5">
        <f t="shared" ca="1" si="10"/>
        <v>48731</v>
      </c>
      <c r="C107" s="12">
        <f>IF(L107&lt;181,$C$3*CHOOSE(MATCH($A$5,{0.2,0.25,0.3},0),ratios_hidden!B93,ratios_hidden!E93,ratios_hidden!H93),0)</f>
        <v>13709.936359484602</v>
      </c>
      <c r="D107" s="12">
        <f t="shared" si="11"/>
        <v>2193.5898175175362</v>
      </c>
      <c r="E107" s="12">
        <f t="shared" si="12"/>
        <v>10000</v>
      </c>
      <c r="F107" s="12">
        <f>IF(L107&lt;181,$C$3*CHOOSE(MATCH($A$5,{0.2,0.25,0.3},0),ratios_hidden!C93,ratios_hidden!F93,ratios_hidden!I93),0)</f>
        <v>975.86909292668167</v>
      </c>
      <c r="G107" s="12">
        <f>IF(L107&lt;181,$C$3*CHOOSE(MATCH($A$5,{0.2,0.25,0.3},0),ratios_hidden!D93,ratios_hidden!G93,ratios_hidden!J93),0)</f>
        <v>185.38749920113776</v>
      </c>
      <c r="H107" s="12">
        <f t="shared" si="13"/>
        <v>29.66199987218204</v>
      </c>
      <c r="I107" s="18">
        <f t="shared" si="14"/>
        <v>27094.444769002141</v>
      </c>
      <c r="J107" s="57"/>
      <c r="K107" s="53">
        <f t="shared" si="15"/>
        <v>0</v>
      </c>
      <c r="L107" s="54">
        <f>COUNT($A$17:A107)+SUM($J$17:J107)</f>
        <v>91</v>
      </c>
      <c r="M107" s="54">
        <f t="shared" si="16"/>
        <v>10000</v>
      </c>
      <c r="N107" s="54">
        <f>IF(L107&lt;181,SUM($M$17:M107),0)</f>
        <v>910000</v>
      </c>
      <c r="O107" s="55">
        <f t="shared" si="17"/>
        <v>890000</v>
      </c>
    </row>
    <row r="108" spans="1:15" x14ac:dyDescent="0.3">
      <c r="A108" s="11">
        <v>92</v>
      </c>
      <c r="B108" s="5">
        <f t="shared" ca="1" si="10"/>
        <v>48761</v>
      </c>
      <c r="C108" s="12">
        <f>IF(L108&lt;181,$C$3*CHOOSE(MATCH($A$5,{0.2,0.25,0.3},0),ratios_hidden!B94,ratios_hidden!E94,ratios_hidden!H94),0)</f>
        <v>13709.936359484602</v>
      </c>
      <c r="D108" s="12">
        <f t="shared" si="11"/>
        <v>2193.5898175175362</v>
      </c>
      <c r="E108" s="12">
        <f t="shared" si="12"/>
        <v>10000</v>
      </c>
      <c r="F108" s="12">
        <f>IF(L108&lt;181,$C$3*CHOOSE(MATCH($A$5,{0.2,0.25,0.3},0),ratios_hidden!C94,ratios_hidden!F94,ratios_hidden!I94),0)</f>
        <v>976.98814000815435</v>
      </c>
      <c r="G108" s="12">
        <f>IF(L108&lt;181,$C$3*CHOOSE(MATCH($A$5,{0.2,0.25,0.3},0),ratios_hidden!D94,ratios_hidden!G94,ratios_hidden!J94),0)</f>
        <v>184.42280344124882</v>
      </c>
      <c r="H108" s="12">
        <f t="shared" si="13"/>
        <v>29.507648550599811</v>
      </c>
      <c r="I108" s="18">
        <f t="shared" si="14"/>
        <v>27094.444769002141</v>
      </c>
      <c r="J108" s="57"/>
      <c r="K108" s="53">
        <f t="shared" si="15"/>
        <v>0</v>
      </c>
      <c r="L108" s="54">
        <f>COUNT($A$17:A108)+SUM($J$17:J108)</f>
        <v>92</v>
      </c>
      <c r="M108" s="54">
        <f t="shared" si="16"/>
        <v>10000</v>
      </c>
      <c r="N108" s="54">
        <f>IF(L108&lt;181,SUM($M$17:M108),0)</f>
        <v>920000</v>
      </c>
      <c r="O108" s="55">
        <f t="shared" si="17"/>
        <v>880000</v>
      </c>
    </row>
    <row r="109" spans="1:15" x14ac:dyDescent="0.3">
      <c r="A109" s="11">
        <v>93</v>
      </c>
      <c r="B109" s="5">
        <f t="shared" ca="1" si="10"/>
        <v>48792</v>
      </c>
      <c r="C109" s="12">
        <f>IF(L109&lt;181,$C$3*CHOOSE(MATCH($A$5,{0.2,0.25,0.3},0),ratios_hidden!B95,ratios_hidden!E95,ratios_hidden!H95),0)</f>
        <v>13709.936359484602</v>
      </c>
      <c r="D109" s="12">
        <f t="shared" si="11"/>
        <v>2193.5898175175362</v>
      </c>
      <c r="E109" s="12">
        <f t="shared" si="12"/>
        <v>10000</v>
      </c>
      <c r="F109" s="12">
        <f>IF(L109&lt;181,$C$3*CHOOSE(MATCH($A$5,{0.2,0.25,0.3},0),ratios_hidden!C95,ratios_hidden!F95,ratios_hidden!I95),0)</f>
        <v>978.12443906546366</v>
      </c>
      <c r="G109" s="12">
        <f>IF(L109&lt;181,$C$3*CHOOSE(MATCH($A$5,{0.2,0.25,0.3},0),ratios_hidden!D95,ratios_hidden!G95,ratios_hidden!J95),0)</f>
        <v>183.44323528839504</v>
      </c>
      <c r="H109" s="12">
        <f t="shared" si="13"/>
        <v>29.350917646143209</v>
      </c>
      <c r="I109" s="18">
        <f t="shared" si="14"/>
        <v>27094.444769002144</v>
      </c>
      <c r="J109" s="57"/>
      <c r="K109" s="53">
        <f t="shared" si="15"/>
        <v>0</v>
      </c>
      <c r="L109" s="54">
        <f>COUNT($A$17:A109)+SUM($J$17:J109)</f>
        <v>93</v>
      </c>
      <c r="M109" s="54">
        <f t="shared" si="16"/>
        <v>10000</v>
      </c>
      <c r="N109" s="54">
        <f>IF(L109&lt;181,SUM($M$17:M109),0)</f>
        <v>930000</v>
      </c>
      <c r="O109" s="55">
        <f t="shared" si="17"/>
        <v>870000</v>
      </c>
    </row>
    <row r="110" spans="1:15" x14ac:dyDescent="0.3">
      <c r="A110" s="11">
        <v>94</v>
      </c>
      <c r="B110" s="5">
        <f t="shared" ca="1" si="10"/>
        <v>48823</v>
      </c>
      <c r="C110" s="12">
        <f>IF(L110&lt;181,$C$3*CHOOSE(MATCH($A$5,{0.2,0.25,0.3},0),ratios_hidden!B96,ratios_hidden!E96,ratios_hidden!H96),0)</f>
        <v>13709.936359484602</v>
      </c>
      <c r="D110" s="12">
        <f t="shared" si="11"/>
        <v>2193.5898175175362</v>
      </c>
      <c r="E110" s="12">
        <f t="shared" si="12"/>
        <v>10000</v>
      </c>
      <c r="F110" s="12">
        <f>IF(L110&lt;181,$C$3*CHOOSE(MATCH($A$5,{0.2,0.25,0.3},0),ratios_hidden!C96,ratios_hidden!F96,ratios_hidden!I96),0)</f>
        <v>979.2782560665762</v>
      </c>
      <c r="G110" s="12">
        <f>IF(L110&lt;181,$C$3*CHOOSE(MATCH($A$5,{0.2,0.25,0.3},0),ratios_hidden!D96,ratios_hidden!G96,ratios_hidden!J96),0)</f>
        <v>182.44856545985141</v>
      </c>
      <c r="H110" s="12">
        <f t="shared" si="13"/>
        <v>29.191770473576227</v>
      </c>
      <c r="I110" s="18">
        <f t="shared" si="14"/>
        <v>27094.444769002141</v>
      </c>
      <c r="J110" s="57"/>
      <c r="K110" s="53">
        <f t="shared" si="15"/>
        <v>0</v>
      </c>
      <c r="L110" s="54">
        <f>COUNT($A$17:A110)+SUM($J$17:J110)</f>
        <v>94</v>
      </c>
      <c r="M110" s="54">
        <f t="shared" si="16"/>
        <v>10000</v>
      </c>
      <c r="N110" s="54">
        <f>IF(L110&lt;181,SUM($M$17:M110),0)</f>
        <v>940000</v>
      </c>
      <c r="O110" s="55">
        <f t="shared" si="17"/>
        <v>860000</v>
      </c>
    </row>
    <row r="111" spans="1:15" x14ac:dyDescent="0.3">
      <c r="A111" s="11">
        <v>95</v>
      </c>
      <c r="B111" s="5">
        <f t="shared" ca="1" si="10"/>
        <v>48853</v>
      </c>
      <c r="C111" s="12">
        <f>IF(L111&lt;181,$C$3*CHOOSE(MATCH($A$5,{0.2,0.25,0.3},0),ratios_hidden!B97,ratios_hidden!E97,ratios_hidden!H97),0)</f>
        <v>13709.936359484602</v>
      </c>
      <c r="D111" s="12">
        <f t="shared" si="11"/>
        <v>2193.5898175175362</v>
      </c>
      <c r="E111" s="12">
        <f t="shared" si="12"/>
        <v>10000</v>
      </c>
      <c r="F111" s="12">
        <f>IF(L111&lt;181,$C$3*CHOOSE(MATCH($A$5,{0.2,0.25,0.3},0),ratios_hidden!C97,ratios_hidden!F97,ratios_hidden!I97),0)</f>
        <v>980.44986107978445</v>
      </c>
      <c r="G111" s="12">
        <f>IF(L111&lt;181,$C$3*CHOOSE(MATCH($A$5,{0.2,0.25,0.3},0),ratios_hidden!D97,ratios_hidden!G97,ratios_hidden!J97),0)</f>
        <v>181.43856113811788</v>
      </c>
      <c r="H111" s="12">
        <f t="shared" si="13"/>
        <v>29.030169782098859</v>
      </c>
      <c r="I111" s="18">
        <f t="shared" si="14"/>
        <v>27094.444769002141</v>
      </c>
      <c r="J111" s="57"/>
      <c r="K111" s="53">
        <f t="shared" si="15"/>
        <v>0</v>
      </c>
      <c r="L111" s="54">
        <f>COUNT($A$17:A111)+SUM($J$17:J111)</f>
        <v>95</v>
      </c>
      <c r="M111" s="54">
        <f t="shared" si="16"/>
        <v>10000</v>
      </c>
      <c r="N111" s="54">
        <f>IF(L111&lt;181,SUM($M$17:M111),0)</f>
        <v>950000</v>
      </c>
      <c r="O111" s="55">
        <f t="shared" si="17"/>
        <v>850000</v>
      </c>
    </row>
    <row r="112" spans="1:15" x14ac:dyDescent="0.3">
      <c r="A112" s="11">
        <v>96</v>
      </c>
      <c r="B112" s="5">
        <f t="shared" ca="1" si="10"/>
        <v>48884</v>
      </c>
      <c r="C112" s="12">
        <f>IF(L112&lt;181,$C$3*CHOOSE(MATCH($A$5,{0.2,0.25,0.3},0),ratios_hidden!B98,ratios_hidden!E98,ratios_hidden!H98),0)</f>
        <v>13709.936359484602</v>
      </c>
      <c r="D112" s="12">
        <f t="shared" si="11"/>
        <v>2193.5898175175362</v>
      </c>
      <c r="E112" s="12">
        <f t="shared" si="12"/>
        <v>10000</v>
      </c>
      <c r="F112" s="12">
        <f>IF(L112&lt;181,$C$3*CHOOSE(MATCH($A$5,{0.2,0.25,0.3},0),ratios_hidden!C98,ratios_hidden!F98,ratios_hidden!I98),0)</f>
        <v>981.63952833694873</v>
      </c>
      <c r="G112" s="12">
        <f>IF(L112&lt;181,$C$3*CHOOSE(MATCH($A$5,{0.2,0.25,0.3},0),ratios_hidden!D98,ratios_hidden!G98,ratios_hidden!J98),0)</f>
        <v>180.41298591642408</v>
      </c>
      <c r="H112" s="12">
        <f t="shared" si="13"/>
        <v>28.866077746627852</v>
      </c>
      <c r="I112" s="18">
        <f t="shared" si="14"/>
        <v>27094.444769002141</v>
      </c>
      <c r="J112" s="57"/>
      <c r="K112" s="53">
        <f t="shared" si="15"/>
        <v>0</v>
      </c>
      <c r="L112" s="54">
        <f>COUNT($A$17:A112)+SUM($J$17:J112)</f>
        <v>96</v>
      </c>
      <c r="M112" s="54">
        <f t="shared" si="16"/>
        <v>10000</v>
      </c>
      <c r="N112" s="54">
        <f>IF(L112&lt;181,SUM($M$17:M112),0)</f>
        <v>960000</v>
      </c>
      <c r="O112" s="55">
        <f t="shared" si="17"/>
        <v>840000</v>
      </c>
    </row>
    <row r="113" spans="1:15" x14ac:dyDescent="0.3">
      <c r="A113" s="11">
        <v>97</v>
      </c>
      <c r="B113" s="5">
        <f t="shared" ca="1" si="10"/>
        <v>48914</v>
      </c>
      <c r="C113" s="12">
        <f>IF(L113&lt;181,$C$3*CHOOSE(MATCH($A$5,{0.2,0.25,0.3},0),ratios_hidden!B99,ratios_hidden!E99,ratios_hidden!H99),0)</f>
        <v>13709.936359484602</v>
      </c>
      <c r="D113" s="12">
        <f t="shared" si="11"/>
        <v>2193.5898175175362</v>
      </c>
      <c r="E113" s="12">
        <f t="shared" si="12"/>
        <v>10000</v>
      </c>
      <c r="F113" s="12">
        <f>IF(L113&lt;181,$C$3*CHOOSE(MATCH($A$5,{0.2,0.25,0.3},0),ratios_hidden!C99,ratios_hidden!F99,ratios_hidden!I99),0)</f>
        <v>982.84753629766374</v>
      </c>
      <c r="G113" s="12">
        <f>IF(L113&lt;181,$C$3*CHOOSE(MATCH($A$5,{0.2,0.25,0.3},0),ratios_hidden!D99,ratios_hidden!G99,ratios_hidden!J99),0)</f>
        <v>179.37159974339593</v>
      </c>
      <c r="H113" s="12">
        <f t="shared" si="13"/>
        <v>28.69945595894335</v>
      </c>
      <c r="I113" s="18">
        <f t="shared" si="14"/>
        <v>27094.444769002144</v>
      </c>
      <c r="J113" s="57"/>
      <c r="K113" s="53">
        <f t="shared" si="15"/>
        <v>0</v>
      </c>
      <c r="L113" s="54">
        <f>COUNT($A$17:A113)+SUM($J$17:J113)</f>
        <v>97</v>
      </c>
      <c r="M113" s="54">
        <f t="shared" si="16"/>
        <v>10000</v>
      </c>
      <c r="N113" s="54">
        <f>IF(L113&lt;181,SUM($M$17:M113),0)</f>
        <v>970000</v>
      </c>
      <c r="O113" s="55">
        <f t="shared" si="17"/>
        <v>830000</v>
      </c>
    </row>
    <row r="114" spans="1:15" x14ac:dyDescent="0.3">
      <c r="A114" s="11">
        <v>98</v>
      </c>
      <c r="B114" s="5">
        <f t="shared" ca="1" si="10"/>
        <v>48945</v>
      </c>
      <c r="C114" s="12">
        <f>IF(L114&lt;181,$C$3*CHOOSE(MATCH($A$5,{0.2,0.25,0.3},0),ratios_hidden!B100,ratios_hidden!E100,ratios_hidden!H100),0)</f>
        <v>13709.936359484602</v>
      </c>
      <c r="D114" s="12">
        <f t="shared" si="11"/>
        <v>2193.5898175175362</v>
      </c>
      <c r="E114" s="12">
        <f t="shared" si="12"/>
        <v>10000</v>
      </c>
      <c r="F114" s="12">
        <f>IF(L114&lt;181,$C$3*CHOOSE(MATCH($A$5,{0.2,0.25,0.3},0),ratios_hidden!C100,ratios_hidden!F100,ratios_hidden!I100),0)</f>
        <v>984.07416771443718</v>
      </c>
      <c r="G114" s="12">
        <f>IF(L114&lt;181,$C$3*CHOOSE(MATCH($A$5,{0.2,0.25,0.3},0),ratios_hidden!D100,ratios_hidden!G100,ratios_hidden!J100),0)</f>
        <v>178.3141588668669</v>
      </c>
      <c r="H114" s="12">
        <f t="shared" si="13"/>
        <v>28.530265418698704</v>
      </c>
      <c r="I114" s="18">
        <f t="shared" si="14"/>
        <v>27094.444769002141</v>
      </c>
      <c r="J114" s="57"/>
      <c r="K114" s="53">
        <f t="shared" si="15"/>
        <v>0</v>
      </c>
      <c r="L114" s="54">
        <f>COUNT($A$17:A114)+SUM($J$17:J114)</f>
        <v>98</v>
      </c>
      <c r="M114" s="54">
        <f t="shared" si="16"/>
        <v>10000</v>
      </c>
      <c r="N114" s="54">
        <f>IF(L114&lt;181,SUM($M$17:M114),0)</f>
        <v>980000</v>
      </c>
      <c r="O114" s="55">
        <f t="shared" si="17"/>
        <v>820000</v>
      </c>
    </row>
    <row r="115" spans="1:15" x14ac:dyDescent="0.3">
      <c r="A115" s="11">
        <v>99</v>
      </c>
      <c r="B115" s="5">
        <f t="shared" ca="1" si="10"/>
        <v>48976</v>
      </c>
      <c r="C115" s="12">
        <f>IF(L115&lt;181,$C$3*CHOOSE(MATCH($A$5,{0.2,0.25,0.3},0),ratios_hidden!B101,ratios_hidden!E101,ratios_hidden!H101),0)</f>
        <v>13709.936359484602</v>
      </c>
      <c r="D115" s="12">
        <f t="shared" si="11"/>
        <v>2193.5898175175362</v>
      </c>
      <c r="E115" s="12">
        <f t="shared" si="12"/>
        <v>10000</v>
      </c>
      <c r="F115" s="12">
        <f>IF(L115&lt;181,$C$3*CHOOSE(MATCH($A$5,{0.2,0.25,0.3},0),ratios_hidden!C101,ratios_hidden!F101,ratios_hidden!I101),0)</f>
        <v>985.31970969888596</v>
      </c>
      <c r="G115" s="12">
        <f>IF(L115&lt;181,$C$3*CHOOSE(MATCH($A$5,{0.2,0.25,0.3},0),ratios_hidden!D101,ratios_hidden!G101,ratios_hidden!J101),0)</f>
        <v>177.24041577682473</v>
      </c>
      <c r="H115" s="12">
        <f t="shared" si="13"/>
        <v>28.358466524291959</v>
      </c>
      <c r="I115" s="18">
        <f t="shared" si="14"/>
        <v>27094.444769002141</v>
      </c>
      <c r="J115" s="57"/>
      <c r="K115" s="53">
        <f t="shared" si="15"/>
        <v>0</v>
      </c>
      <c r="L115" s="54">
        <f>COUNT($A$17:A115)+SUM($J$17:J115)</f>
        <v>99</v>
      </c>
      <c r="M115" s="54">
        <f t="shared" si="16"/>
        <v>10000</v>
      </c>
      <c r="N115" s="54">
        <f>IF(L115&lt;181,SUM($M$17:M115),0)</f>
        <v>990000</v>
      </c>
      <c r="O115" s="55">
        <f t="shared" si="17"/>
        <v>810000</v>
      </c>
    </row>
    <row r="116" spans="1:15" x14ac:dyDescent="0.3">
      <c r="A116" s="11">
        <v>100</v>
      </c>
      <c r="B116" s="5">
        <f t="shared" ca="1" si="10"/>
        <v>49004</v>
      </c>
      <c r="C116" s="12">
        <f>IF(L116&lt;181,$C$3*CHOOSE(MATCH($A$5,{0.2,0.25,0.3},0),ratios_hidden!B102,ratios_hidden!E102,ratios_hidden!H102),0)</f>
        <v>13709.936359484602</v>
      </c>
      <c r="D116" s="12">
        <f t="shared" si="11"/>
        <v>2193.5898175175362</v>
      </c>
      <c r="E116" s="12">
        <f t="shared" si="12"/>
        <v>10000</v>
      </c>
      <c r="F116" s="12">
        <f>IF(L116&lt;181,$C$3*CHOOSE(MATCH($A$5,{0.2,0.25,0.3},0),ratios_hidden!C102,ratios_hidden!F102,ratios_hidden!I102),0)</f>
        <v>986.58445378892463</v>
      </c>
      <c r="G116" s="12">
        <f>IF(L116&lt;181,$C$3*CHOOSE(MATCH($A$5,{0.2,0.25,0.3},0),ratios_hidden!D102,ratios_hidden!G102,ratios_hidden!J102),0)</f>
        <v>176.15011914747774</v>
      </c>
      <c r="H116" s="12">
        <f t="shared" si="13"/>
        <v>28.184019063596438</v>
      </c>
      <c r="I116" s="18">
        <f t="shared" si="14"/>
        <v>27094.444769002137</v>
      </c>
      <c r="J116" s="57"/>
      <c r="K116" s="53">
        <f t="shared" si="15"/>
        <v>0</v>
      </c>
      <c r="L116" s="54">
        <f>COUNT($A$17:A116)+SUM($J$17:J116)</f>
        <v>100</v>
      </c>
      <c r="M116" s="54">
        <f t="shared" si="16"/>
        <v>10000</v>
      </c>
      <c r="N116" s="54">
        <f>IF(L116&lt;181,SUM($M$17:M116),0)</f>
        <v>1000000</v>
      </c>
      <c r="O116" s="55">
        <f t="shared" si="17"/>
        <v>800000</v>
      </c>
    </row>
    <row r="117" spans="1:15" x14ac:dyDescent="0.3">
      <c r="A117" s="11">
        <v>101</v>
      </c>
      <c r="B117" s="5">
        <f t="shared" ca="1" si="10"/>
        <v>49035</v>
      </c>
      <c r="C117" s="12">
        <f>IF(L117&lt;181,$C$3*CHOOSE(MATCH($A$5,{0.2,0.25,0.3},0),ratios_hidden!B103,ratios_hidden!E103,ratios_hidden!H103),0)</f>
        <v>13709.936359484602</v>
      </c>
      <c r="D117" s="12">
        <f t="shared" si="11"/>
        <v>2193.5898175175362</v>
      </c>
      <c r="E117" s="12">
        <f t="shared" si="12"/>
        <v>10000</v>
      </c>
      <c r="F117" s="12">
        <f>IF(L117&lt;181,$C$3*CHOOSE(MATCH($A$5,{0.2,0.25,0.3},0),ratios_hidden!C103,ratios_hidden!F103,ratios_hidden!I103),0)</f>
        <v>987.86869601702631</v>
      </c>
      <c r="G117" s="12">
        <f>IF(L117&lt;181,$C$3*CHOOSE(MATCH($A$5,{0.2,0.25,0.3},0),ratios_hidden!D103,ratios_hidden!G103,ratios_hidden!J103),0)</f>
        <v>175.04301377842833</v>
      </c>
      <c r="H117" s="12">
        <f t="shared" si="13"/>
        <v>28.006882204548532</v>
      </c>
      <c r="I117" s="18">
        <f t="shared" si="14"/>
        <v>27094.444769002141</v>
      </c>
      <c r="J117" s="57"/>
      <c r="K117" s="53">
        <f t="shared" si="15"/>
        <v>0</v>
      </c>
      <c r="L117" s="54">
        <f>COUNT($A$17:A117)+SUM($J$17:J117)</f>
        <v>101</v>
      </c>
      <c r="M117" s="54">
        <f t="shared" si="16"/>
        <v>10000</v>
      </c>
      <c r="N117" s="54">
        <f>IF(L117&lt;181,SUM($M$17:M117),0)</f>
        <v>1010000</v>
      </c>
      <c r="O117" s="55">
        <f t="shared" si="17"/>
        <v>790000</v>
      </c>
    </row>
    <row r="118" spans="1:15" x14ac:dyDescent="0.3">
      <c r="A118" s="11">
        <v>102</v>
      </c>
      <c r="B118" s="5">
        <f t="shared" ca="1" si="10"/>
        <v>49065</v>
      </c>
      <c r="C118" s="12">
        <f>IF(L118&lt;181,$C$3*CHOOSE(MATCH($A$5,{0.2,0.25,0.3},0),ratios_hidden!B104,ratios_hidden!E104,ratios_hidden!H104),0)</f>
        <v>13709.936359484602</v>
      </c>
      <c r="D118" s="12">
        <f t="shared" si="11"/>
        <v>2193.5898175175362</v>
      </c>
      <c r="E118" s="12">
        <f t="shared" si="12"/>
        <v>10000</v>
      </c>
      <c r="F118" s="12">
        <f>IF(L118&lt;181,$C$3*CHOOSE(MATCH($A$5,{0.2,0.25,0.3},0),ratios_hidden!C104,ratios_hidden!F104,ratios_hidden!I104),0)</f>
        <v>989.17273697947428</v>
      </c>
      <c r="G118" s="12">
        <f>IF(L118&lt;181,$C$3*CHOOSE(MATCH($A$5,{0.2,0.25,0.3},0),ratios_hidden!D104,ratios_hidden!G104,ratios_hidden!J104),0)</f>
        <v>173.91884053493939</v>
      </c>
      <c r="H118" s="12">
        <f t="shared" si="13"/>
        <v>27.827014485590304</v>
      </c>
      <c r="I118" s="18">
        <f t="shared" si="14"/>
        <v>27094.444769002141</v>
      </c>
      <c r="J118" s="57"/>
      <c r="K118" s="53">
        <f t="shared" si="15"/>
        <v>0</v>
      </c>
      <c r="L118" s="54">
        <f>COUNT($A$17:A118)+SUM($J$17:J118)</f>
        <v>102</v>
      </c>
      <c r="M118" s="54">
        <f t="shared" si="16"/>
        <v>10000</v>
      </c>
      <c r="N118" s="54">
        <f>IF(L118&lt;181,SUM($M$17:M118),0)</f>
        <v>1020000</v>
      </c>
      <c r="O118" s="55">
        <f t="shared" si="17"/>
        <v>780000</v>
      </c>
    </row>
    <row r="119" spans="1:15" x14ac:dyDescent="0.3">
      <c r="A119" s="11">
        <v>103</v>
      </c>
      <c r="B119" s="5">
        <f t="shared" ca="1" si="10"/>
        <v>49096</v>
      </c>
      <c r="C119" s="12">
        <f>IF(L119&lt;181,$C$3*CHOOSE(MATCH($A$5,{0.2,0.25,0.3},0),ratios_hidden!B105,ratios_hidden!E105,ratios_hidden!H105),0)</f>
        <v>13709.936359484602</v>
      </c>
      <c r="D119" s="12">
        <f t="shared" si="11"/>
        <v>2193.5898175175362</v>
      </c>
      <c r="E119" s="12">
        <f t="shared" si="12"/>
        <v>10000</v>
      </c>
      <c r="F119" s="12">
        <f>IF(L119&lt;181,$C$3*CHOOSE(MATCH($A$5,{0.2,0.25,0.3},0),ratios_hidden!C105,ratios_hidden!F105,ratios_hidden!I105),0)</f>
        <v>990.49688190675624</v>
      </c>
      <c r="G119" s="12">
        <f>IF(L119&lt;181,$C$3*CHOOSE(MATCH($A$5,{0.2,0.25,0.3},0),ratios_hidden!D105,ratios_hidden!G105,ratios_hidden!J105),0)</f>
        <v>172.77733628727998</v>
      </c>
      <c r="H119" s="12">
        <f t="shared" si="13"/>
        <v>27.644373805964797</v>
      </c>
      <c r="I119" s="18">
        <f t="shared" si="14"/>
        <v>27094.444769002141</v>
      </c>
      <c r="J119" s="57"/>
      <c r="K119" s="53">
        <f t="shared" si="15"/>
        <v>0</v>
      </c>
      <c r="L119" s="54">
        <f>COUNT($A$17:A119)+SUM($J$17:J119)</f>
        <v>103</v>
      </c>
      <c r="M119" s="54">
        <f t="shared" si="16"/>
        <v>10000</v>
      </c>
      <c r="N119" s="54">
        <f>IF(L119&lt;181,SUM($M$17:M119),0)</f>
        <v>1030000</v>
      </c>
      <c r="O119" s="55">
        <f t="shared" si="17"/>
        <v>770000</v>
      </c>
    </row>
    <row r="120" spans="1:15" x14ac:dyDescent="0.3">
      <c r="A120" s="11">
        <v>104</v>
      </c>
      <c r="B120" s="5">
        <f t="shared" ca="1" si="10"/>
        <v>49126</v>
      </c>
      <c r="C120" s="12">
        <f>IF(L120&lt;181,$C$3*CHOOSE(MATCH($A$5,{0.2,0.25,0.3},0),ratios_hidden!B106,ratios_hidden!E106,ratios_hidden!H106),0)</f>
        <v>13709.936359484602</v>
      </c>
      <c r="D120" s="12">
        <f t="shared" si="11"/>
        <v>2193.5898175175362</v>
      </c>
      <c r="E120" s="12">
        <f t="shared" si="12"/>
        <v>10000</v>
      </c>
      <c r="F120" s="12">
        <f>IF(L120&lt;181,$C$3*CHOOSE(MATCH($A$5,{0.2,0.25,0.3},0),ratios_hidden!C106,ratios_hidden!F106,ratios_hidden!I106),0)</f>
        <v>991.84144073500443</v>
      </c>
      <c r="G120" s="12">
        <f>IF(L120&lt;181,$C$3*CHOOSE(MATCH($A$5,{0.2,0.25,0.3},0),ratios_hidden!D106,ratios_hidden!G106,ratios_hidden!J106),0)</f>
        <v>171.61823384913586</v>
      </c>
      <c r="H120" s="12">
        <f t="shared" si="13"/>
        <v>27.458917415861738</v>
      </c>
      <c r="I120" s="18">
        <f t="shared" si="14"/>
        <v>27094.444769002137</v>
      </c>
      <c r="J120" s="57"/>
      <c r="K120" s="53">
        <f t="shared" si="15"/>
        <v>0</v>
      </c>
      <c r="L120" s="54">
        <f>COUNT($A$17:A120)+SUM($J$17:J120)</f>
        <v>104</v>
      </c>
      <c r="M120" s="54">
        <f t="shared" si="16"/>
        <v>10000</v>
      </c>
      <c r="N120" s="54">
        <f>IF(L120&lt;181,SUM($M$17:M120),0)</f>
        <v>1040000</v>
      </c>
      <c r="O120" s="55">
        <f t="shared" si="17"/>
        <v>760000</v>
      </c>
    </row>
    <row r="121" spans="1:15" x14ac:dyDescent="0.3">
      <c r="A121" s="11">
        <v>105</v>
      </c>
      <c r="B121" s="5">
        <f t="shared" ca="1" si="10"/>
        <v>49157</v>
      </c>
      <c r="C121" s="12">
        <f>IF(L121&lt;181,$C$3*CHOOSE(MATCH($A$5,{0.2,0.25,0.3},0),ratios_hidden!B107,ratios_hidden!E107,ratios_hidden!H107),0)</f>
        <v>13709.936359484602</v>
      </c>
      <c r="D121" s="12">
        <f t="shared" si="11"/>
        <v>2193.5898175175362</v>
      </c>
      <c r="E121" s="12">
        <f t="shared" si="12"/>
        <v>10000</v>
      </c>
      <c r="F121" s="12">
        <f>IF(L121&lt;181,$C$3*CHOOSE(MATCH($A$5,{0.2,0.25,0.3},0),ratios_hidden!C107,ratios_hidden!F107,ratios_hidden!I107),0)</f>
        <v>993.20672817851846</v>
      </c>
      <c r="G121" s="12">
        <f>IF(L121&lt;181,$C$3*CHOOSE(MATCH($A$5,{0.2,0.25,0.3},0),ratios_hidden!D107,ratios_hidden!G107,ratios_hidden!J107),0)</f>
        <v>170.44126191507033</v>
      </c>
      <c r="H121" s="12">
        <f t="shared" si="13"/>
        <v>27.270601906411255</v>
      </c>
      <c r="I121" s="18">
        <f t="shared" si="14"/>
        <v>27094.444769002141</v>
      </c>
      <c r="J121" s="57"/>
      <c r="K121" s="53">
        <f t="shared" si="15"/>
        <v>0</v>
      </c>
      <c r="L121" s="54">
        <f>COUNT($A$17:A121)+SUM($J$17:J121)</f>
        <v>105</v>
      </c>
      <c r="M121" s="54">
        <f t="shared" si="16"/>
        <v>10000</v>
      </c>
      <c r="N121" s="54">
        <f>IF(L121&lt;181,SUM($M$17:M121),0)</f>
        <v>1050000</v>
      </c>
      <c r="O121" s="55">
        <f t="shared" si="17"/>
        <v>750000</v>
      </c>
    </row>
    <row r="122" spans="1:15" x14ac:dyDescent="0.3">
      <c r="A122" s="11">
        <v>106</v>
      </c>
      <c r="B122" s="5">
        <f t="shared" ca="1" si="10"/>
        <v>49188</v>
      </c>
      <c r="C122" s="12">
        <f>IF(L122&lt;181,$C$3*CHOOSE(MATCH($A$5,{0.2,0.25,0.3},0),ratios_hidden!B108,ratios_hidden!E108,ratios_hidden!H108),0)</f>
        <v>13709.936359484602</v>
      </c>
      <c r="D122" s="12">
        <f t="shared" si="11"/>
        <v>2193.5898175175362</v>
      </c>
      <c r="E122" s="12">
        <f t="shared" si="12"/>
        <v>10000</v>
      </c>
      <c r="F122" s="12">
        <f>IF(L122&lt;181,$C$3*CHOOSE(MATCH($A$5,{0.2,0.25,0.3},0),ratios_hidden!C108,ratios_hidden!F108,ratios_hidden!I108),0)</f>
        <v>994.59306380345561</v>
      </c>
      <c r="G122" s="12">
        <f>IF(L122&lt;181,$C$3*CHOOSE(MATCH($A$5,{0.2,0.25,0.3},0),ratios_hidden!D108,ratios_hidden!G108,ratios_hidden!J108),0)</f>
        <v>169.24614499702128</v>
      </c>
      <c r="H122" s="12">
        <f t="shared" si="13"/>
        <v>27.079383199523406</v>
      </c>
      <c r="I122" s="18">
        <f t="shared" si="14"/>
        <v>27094.444769002141</v>
      </c>
      <c r="J122" s="57"/>
      <c r="K122" s="53">
        <f t="shared" si="15"/>
        <v>0</v>
      </c>
      <c r="L122" s="54">
        <f>COUNT($A$17:A122)+SUM($J$17:J122)</f>
        <v>106</v>
      </c>
      <c r="M122" s="54">
        <f t="shared" si="16"/>
        <v>10000</v>
      </c>
      <c r="N122" s="54">
        <f>IF(L122&lt;181,SUM($M$17:M122),0)</f>
        <v>1060000</v>
      </c>
      <c r="O122" s="55">
        <f t="shared" si="17"/>
        <v>740000</v>
      </c>
    </row>
    <row r="123" spans="1:15" x14ac:dyDescent="0.3">
      <c r="A123" s="11">
        <v>107</v>
      </c>
      <c r="B123" s="5">
        <f t="shared" ca="1" si="10"/>
        <v>49218</v>
      </c>
      <c r="C123" s="12">
        <f>IF(L123&lt;181,$C$3*CHOOSE(MATCH($A$5,{0.2,0.25,0.3},0),ratios_hidden!B109,ratios_hidden!E109,ratios_hidden!H109),0)</f>
        <v>13709.936359484602</v>
      </c>
      <c r="D123" s="12">
        <f t="shared" si="11"/>
        <v>2193.5898175175362</v>
      </c>
      <c r="E123" s="12">
        <f t="shared" si="12"/>
        <v>10000</v>
      </c>
      <c r="F123" s="12">
        <f>IF(L123&lt;181,$C$3*CHOOSE(MATCH($A$5,{0.2,0.25,0.3},0),ratios_hidden!C109,ratios_hidden!F109,ratios_hidden!I109),0)</f>
        <v>996.00077210260929</v>
      </c>
      <c r="G123" s="12">
        <f>IF(L123&lt;181,$C$3*CHOOSE(MATCH($A$5,{0.2,0.25,0.3},0),ratios_hidden!D109,ratios_hidden!G109,ratios_hidden!J109),0)</f>
        <v>168.03260335981901</v>
      </c>
      <c r="H123" s="12">
        <f t="shared" si="13"/>
        <v>26.88521653757104</v>
      </c>
      <c r="I123" s="18">
        <f t="shared" si="14"/>
        <v>27094.444769002137</v>
      </c>
      <c r="J123" s="57"/>
      <c r="K123" s="53">
        <f t="shared" si="15"/>
        <v>0</v>
      </c>
      <c r="L123" s="54">
        <f>COUNT($A$17:A123)+SUM($J$17:J123)</f>
        <v>107</v>
      </c>
      <c r="M123" s="54">
        <f t="shared" si="16"/>
        <v>10000</v>
      </c>
      <c r="N123" s="54">
        <f>IF(L123&lt;181,SUM($M$17:M123),0)</f>
        <v>1070000</v>
      </c>
      <c r="O123" s="55">
        <f t="shared" si="17"/>
        <v>730000</v>
      </c>
    </row>
    <row r="124" spans="1:15" x14ac:dyDescent="0.3">
      <c r="A124" s="11">
        <v>108</v>
      </c>
      <c r="B124" s="5">
        <f t="shared" ca="1" si="10"/>
        <v>49249</v>
      </c>
      <c r="C124" s="12">
        <f>IF(L124&lt;181,$C$3*CHOOSE(MATCH($A$5,{0.2,0.25,0.3},0),ratios_hidden!B110,ratios_hidden!E110,ratios_hidden!H110),0)</f>
        <v>13709.936359484602</v>
      </c>
      <c r="D124" s="12">
        <f t="shared" si="11"/>
        <v>2193.5898175175362</v>
      </c>
      <c r="E124" s="12">
        <f t="shared" si="12"/>
        <v>10000</v>
      </c>
      <c r="F124" s="12">
        <f>IF(L124&lt;181,$C$3*CHOOSE(MATCH($A$5,{0.2,0.25,0.3},0),ratios_hidden!C110,ratios_hidden!F110,ratios_hidden!I110),0)</f>
        <v>997.43018257137578</v>
      </c>
      <c r="G124" s="12">
        <f>IF(L124&lt;181,$C$3*CHOOSE(MATCH($A$5,{0.2,0.25,0.3},0),ratios_hidden!D110,ratios_hidden!G110,ratios_hidden!J110),0)</f>
        <v>166.80035295570985</v>
      </c>
      <c r="H124" s="12">
        <f t="shared" si="13"/>
        <v>26.688056472913576</v>
      </c>
      <c r="I124" s="18">
        <f t="shared" si="14"/>
        <v>27094.444769002141</v>
      </c>
      <c r="J124" s="57"/>
      <c r="K124" s="53">
        <f t="shared" si="15"/>
        <v>0</v>
      </c>
      <c r="L124" s="54">
        <f>COUNT($A$17:A124)+SUM($J$17:J124)</f>
        <v>108</v>
      </c>
      <c r="M124" s="54">
        <f t="shared" si="16"/>
        <v>10000</v>
      </c>
      <c r="N124" s="54">
        <f>IF(L124&lt;181,SUM($M$17:M124),0)</f>
        <v>1080000</v>
      </c>
      <c r="O124" s="55">
        <f t="shared" si="17"/>
        <v>720000</v>
      </c>
    </row>
    <row r="125" spans="1:15" x14ac:dyDescent="0.3">
      <c r="A125" s="13">
        <v>109</v>
      </c>
      <c r="B125" s="6">
        <f t="shared" ca="1" si="10"/>
        <v>49279</v>
      </c>
      <c r="C125" s="14">
        <f>IF(L125&lt;181,$C$3*CHOOSE(MATCH($A$5,{0.2,0.25,0.3},0),ratios_hidden!B111,ratios_hidden!E111,ratios_hidden!H111),0)</f>
        <v>13709.936359484602</v>
      </c>
      <c r="D125" s="14">
        <f t="shared" si="11"/>
        <v>2193.5898175175362</v>
      </c>
      <c r="E125" s="14">
        <f t="shared" si="12"/>
        <v>10000</v>
      </c>
      <c r="F125" s="14">
        <f>IF(L125&lt;181,$C$3*CHOOSE(MATCH($A$5,{0.2,0.25,0.3},0),ratios_hidden!C111,ratios_hidden!F111,ratios_hidden!I111),0)</f>
        <v>998.8816297848706</v>
      </c>
      <c r="G125" s="14">
        <f>IF(L125&lt;181,$C$3*CHOOSE(MATCH($A$5,{0.2,0.25,0.3},0),ratios_hidden!D111,ratios_hidden!G111,ratios_hidden!J111),0)</f>
        <v>165.54910535787067</v>
      </c>
      <c r="H125" s="14">
        <f t="shared" si="13"/>
        <v>26.48785685725931</v>
      </c>
      <c r="I125" s="18">
        <f t="shared" si="14"/>
        <v>27094.444769002141</v>
      </c>
      <c r="J125" s="57"/>
      <c r="K125" s="53">
        <f t="shared" si="15"/>
        <v>0</v>
      </c>
      <c r="L125" s="54">
        <f>COUNT($A$17:A125)+SUM($J$17:J125)</f>
        <v>109</v>
      </c>
      <c r="M125" s="54">
        <f t="shared" si="16"/>
        <v>10000</v>
      </c>
      <c r="N125" s="54">
        <f>IF(L125&lt;181,SUM($M$17:M125),0)</f>
        <v>1090000</v>
      </c>
      <c r="O125" s="55">
        <f t="shared" si="17"/>
        <v>710000</v>
      </c>
    </row>
    <row r="126" spans="1:15" x14ac:dyDescent="0.3">
      <c r="A126" s="11">
        <v>110</v>
      </c>
      <c r="B126" s="5">
        <f t="shared" ca="1" si="10"/>
        <v>49310</v>
      </c>
      <c r="C126" s="12">
        <f>IF(L126&lt;181,$C$3*CHOOSE(MATCH($A$5,{0.2,0.25,0.3},0),ratios_hidden!B112,ratios_hidden!E112,ratios_hidden!H112),0)</f>
        <v>13709.936359484602</v>
      </c>
      <c r="D126" s="12">
        <f t="shared" si="11"/>
        <v>2193.5898175175362</v>
      </c>
      <c r="E126" s="12">
        <f t="shared" si="12"/>
        <v>10000</v>
      </c>
      <c r="F126" s="12">
        <f>IF(L126&lt;181,$C$3*CHOOSE(MATCH($A$5,{0.2,0.25,0.3},0),ratios_hidden!C112,ratios_hidden!F112,ratios_hidden!I112),0)</f>
        <v>1000.3554534762383</v>
      </c>
      <c r="G126" s="12">
        <f>IF(L126&lt;181,$C$3*CHOOSE(MATCH($A$5,{0.2,0.25,0.3},0),ratios_hidden!D112,ratios_hidden!G112,ratios_hidden!J112),0)</f>
        <v>164.27856769289815</v>
      </c>
      <c r="H126" s="12">
        <f t="shared" si="13"/>
        <v>26.284570830863704</v>
      </c>
      <c r="I126" s="18">
        <f t="shared" si="14"/>
        <v>27094.444769002137</v>
      </c>
      <c r="J126" s="57"/>
      <c r="K126" s="53">
        <f t="shared" si="15"/>
        <v>0</v>
      </c>
      <c r="L126" s="54">
        <f>COUNT($A$17:A126)+SUM($J$17:J126)</f>
        <v>110</v>
      </c>
      <c r="M126" s="54">
        <f t="shared" si="16"/>
        <v>10000</v>
      </c>
      <c r="N126" s="54">
        <f>IF(L126&lt;181,SUM($M$17:M126),0)</f>
        <v>1100000</v>
      </c>
      <c r="O126" s="55">
        <f t="shared" si="17"/>
        <v>700000</v>
      </c>
    </row>
    <row r="127" spans="1:15" x14ac:dyDescent="0.3">
      <c r="A127" s="11">
        <v>111</v>
      </c>
      <c r="B127" s="5">
        <f t="shared" ca="1" si="10"/>
        <v>49341</v>
      </c>
      <c r="C127" s="12">
        <f>IF(L127&lt;181,$C$3*CHOOSE(MATCH($A$5,{0.2,0.25,0.3},0),ratios_hidden!B113,ratios_hidden!E113,ratios_hidden!H113),0)</f>
        <v>13709.936359484602</v>
      </c>
      <c r="D127" s="12">
        <f t="shared" si="11"/>
        <v>2193.5898175175362</v>
      </c>
      <c r="E127" s="12">
        <f t="shared" si="12"/>
        <v>10000</v>
      </c>
      <c r="F127" s="12">
        <f>IF(L127&lt;181,$C$3*CHOOSE(MATCH($A$5,{0.2,0.25,0.3},0),ratios_hidden!C113,ratios_hidden!F113,ratios_hidden!I113),0)</f>
        <v>1001.8519986161838</v>
      </c>
      <c r="G127" s="12">
        <f>IF(L127&lt;181,$C$3*CHOOSE(MATCH($A$5,{0.2,0.25,0.3},0),ratios_hidden!D113,ratios_hidden!G113,ratios_hidden!J113),0)</f>
        <v>162.98844257225727</v>
      </c>
      <c r="H127" s="12">
        <f t="shared" si="13"/>
        <v>26.078150811561162</v>
      </c>
      <c r="I127" s="18">
        <f t="shared" si="14"/>
        <v>27094.444769002141</v>
      </c>
      <c r="J127" s="57"/>
      <c r="K127" s="53">
        <f t="shared" si="15"/>
        <v>0</v>
      </c>
      <c r="L127" s="54">
        <f>COUNT($A$17:A127)+SUM($J$17:J127)</f>
        <v>111</v>
      </c>
      <c r="M127" s="54">
        <f t="shared" si="16"/>
        <v>10000</v>
      </c>
      <c r="N127" s="54">
        <f>IF(L127&lt;181,SUM($M$17:M127),0)</f>
        <v>1110000</v>
      </c>
      <c r="O127" s="55">
        <f t="shared" si="17"/>
        <v>690000</v>
      </c>
    </row>
    <row r="128" spans="1:15" x14ac:dyDescent="0.3">
      <c r="A128" s="11">
        <v>112</v>
      </c>
      <c r="B128" s="5">
        <f t="shared" ca="1" si="10"/>
        <v>49369</v>
      </c>
      <c r="C128" s="12">
        <f>IF(L128&lt;181,$C$3*CHOOSE(MATCH($A$5,{0.2,0.25,0.3},0),ratios_hidden!B114,ratios_hidden!E114,ratios_hidden!H114),0)</f>
        <v>13709.936359484602</v>
      </c>
      <c r="D128" s="12">
        <f t="shared" si="11"/>
        <v>2193.5898175175362</v>
      </c>
      <c r="E128" s="12">
        <f t="shared" si="12"/>
        <v>10000</v>
      </c>
      <c r="F128" s="12">
        <f>IF(L128&lt;181,$C$3*CHOOSE(MATCH($A$5,{0.2,0.25,0.3},0),ratios_hidden!C114,ratios_hidden!F114,ratios_hidden!I114),0)</f>
        <v>1003.3716154936991</v>
      </c>
      <c r="G128" s="12">
        <f>IF(L128&lt;181,$C$3*CHOOSE(MATCH($A$5,{0.2,0.25,0.3},0),ratios_hidden!D114,ratios_hidden!G114,ratios_hidden!J114),0)</f>
        <v>161.67842802267324</v>
      </c>
      <c r="H128" s="12">
        <f t="shared" si="13"/>
        <v>25.86854848362772</v>
      </c>
      <c r="I128" s="18">
        <f t="shared" si="14"/>
        <v>27094.444769002141</v>
      </c>
      <c r="J128" s="57"/>
      <c r="K128" s="53">
        <f t="shared" si="15"/>
        <v>0</v>
      </c>
      <c r="L128" s="54">
        <f>COUNT($A$17:A128)+SUM($J$17:J128)</f>
        <v>112</v>
      </c>
      <c r="M128" s="54">
        <f t="shared" si="16"/>
        <v>10000</v>
      </c>
      <c r="N128" s="54">
        <f>IF(L128&lt;181,SUM($M$17:M128),0)</f>
        <v>1120000</v>
      </c>
      <c r="O128" s="55">
        <f t="shared" si="17"/>
        <v>680000</v>
      </c>
    </row>
    <row r="129" spans="1:15" x14ac:dyDescent="0.3">
      <c r="A129" s="11">
        <v>113</v>
      </c>
      <c r="B129" s="5">
        <f t="shared" ca="1" si="10"/>
        <v>49400</v>
      </c>
      <c r="C129" s="12">
        <f>IF(L129&lt;181,$C$3*CHOOSE(MATCH($A$5,{0.2,0.25,0.3},0),ratios_hidden!B115,ratios_hidden!E115,ratios_hidden!H115),0)</f>
        <v>13709.936359484602</v>
      </c>
      <c r="D129" s="12">
        <f t="shared" si="11"/>
        <v>2193.5898175175362</v>
      </c>
      <c r="E129" s="12">
        <f t="shared" si="12"/>
        <v>10000</v>
      </c>
      <c r="F129" s="12">
        <f>IF(L129&lt;181,$C$3*CHOOSE(MATCH($A$5,{0.2,0.25,0.3},0),ratios_hidden!C115,ratios_hidden!F115,ratios_hidden!I115),0)</f>
        <v>1004.9146597980797</v>
      </c>
      <c r="G129" s="12">
        <f>IF(L129&lt;181,$C$3*CHOOSE(MATCH($A$5,{0.2,0.25,0.3},0),ratios_hidden!D115,ratios_hidden!G115,ratios_hidden!J115),0)</f>
        <v>160.34821741544974</v>
      </c>
      <c r="H129" s="12">
        <f t="shared" si="13"/>
        <v>25.655714786471957</v>
      </c>
      <c r="I129" s="18">
        <f t="shared" si="14"/>
        <v>27094.444769002141</v>
      </c>
      <c r="J129" s="57"/>
      <c r="K129" s="53">
        <f t="shared" si="15"/>
        <v>0</v>
      </c>
      <c r="L129" s="54">
        <f>COUNT($A$17:A129)+SUM($J$17:J129)</f>
        <v>113</v>
      </c>
      <c r="M129" s="54">
        <f t="shared" si="16"/>
        <v>10000</v>
      </c>
      <c r="N129" s="54">
        <f>IF(L129&lt;181,SUM($M$17:M129),0)</f>
        <v>1130000</v>
      </c>
      <c r="O129" s="55">
        <f t="shared" si="17"/>
        <v>670000</v>
      </c>
    </row>
    <row r="130" spans="1:15" x14ac:dyDescent="0.3">
      <c r="A130" s="11">
        <v>114</v>
      </c>
      <c r="B130" s="5">
        <f t="shared" ca="1" si="10"/>
        <v>49430</v>
      </c>
      <c r="C130" s="12">
        <f>IF(L130&lt;181,$C$3*CHOOSE(MATCH($A$5,{0.2,0.25,0.3},0),ratios_hidden!B116,ratios_hidden!E116,ratios_hidden!H116),0)</f>
        <v>13709.936359484602</v>
      </c>
      <c r="D130" s="12">
        <f t="shared" si="11"/>
        <v>2193.5898175175362</v>
      </c>
      <c r="E130" s="12">
        <f t="shared" si="12"/>
        <v>10000</v>
      </c>
      <c r="F130" s="12">
        <f>IF(L130&lt;181,$C$3*CHOOSE(MATCH($A$5,{0.2,0.25,0.3},0),ratios_hidden!C116,ratios_hidden!F116,ratios_hidden!I116),0)</f>
        <v>1006.4814927021519</v>
      </c>
      <c r="G130" s="12">
        <f>IF(L130&lt;181,$C$3*CHOOSE(MATCH($A$5,{0.2,0.25,0.3},0),ratios_hidden!D116,ratios_hidden!G116,ratios_hidden!J116),0)</f>
        <v>158.99749939469822</v>
      </c>
      <c r="H130" s="12">
        <f t="shared" si="13"/>
        <v>25.439599903151716</v>
      </c>
      <c r="I130" s="18">
        <f t="shared" si="14"/>
        <v>27094.444769002141</v>
      </c>
      <c r="J130" s="57"/>
      <c r="K130" s="53">
        <f t="shared" si="15"/>
        <v>0</v>
      </c>
      <c r="L130" s="54">
        <f>COUNT($A$17:A130)+SUM($J$17:J130)</f>
        <v>114</v>
      </c>
      <c r="M130" s="54">
        <f t="shared" si="16"/>
        <v>10000</v>
      </c>
      <c r="N130" s="54">
        <f>IF(L130&lt;181,SUM($M$17:M130),0)</f>
        <v>1140000</v>
      </c>
      <c r="O130" s="55">
        <f t="shared" si="17"/>
        <v>660000</v>
      </c>
    </row>
    <row r="131" spans="1:15" x14ac:dyDescent="0.3">
      <c r="A131" s="11">
        <v>115</v>
      </c>
      <c r="B131" s="5">
        <f t="shared" ca="1" si="10"/>
        <v>49461</v>
      </c>
      <c r="C131" s="12">
        <f>IF(L131&lt;181,$C$3*CHOOSE(MATCH($A$5,{0.2,0.25,0.3},0),ratios_hidden!B117,ratios_hidden!E117,ratios_hidden!H117),0)</f>
        <v>13709.936359484602</v>
      </c>
      <c r="D131" s="12">
        <f t="shared" si="11"/>
        <v>2193.5898175175362</v>
      </c>
      <c r="E131" s="12">
        <f t="shared" si="12"/>
        <v>10000</v>
      </c>
      <c r="F131" s="12">
        <f>IF(L131&lt;181,$C$3*CHOOSE(MATCH($A$5,{0.2,0.25,0.3},0),ratios_hidden!C117,ratios_hidden!F117,ratios_hidden!I117),0)</f>
        <v>1008.0724809468271</v>
      </c>
      <c r="G131" s="12">
        <f>IF(L131&lt;181,$C$3*CHOOSE(MATCH($A$5,{0.2,0.25,0.3},0),ratios_hidden!D117,ratios_hidden!G117,ratios_hidden!J117),0)</f>
        <v>157.62595780446009</v>
      </c>
      <c r="H131" s="12">
        <f t="shared" si="13"/>
        <v>25.220153248713615</v>
      </c>
      <c r="I131" s="18">
        <f t="shared" si="14"/>
        <v>27094.444769002137</v>
      </c>
      <c r="J131" s="57"/>
      <c r="K131" s="53">
        <f t="shared" si="15"/>
        <v>0</v>
      </c>
      <c r="L131" s="54">
        <f>COUNT($A$17:A131)+SUM($J$17:J131)</f>
        <v>115</v>
      </c>
      <c r="M131" s="54">
        <f t="shared" si="16"/>
        <v>10000</v>
      </c>
      <c r="N131" s="54">
        <f>IF(L131&lt;181,SUM($M$17:M131),0)</f>
        <v>1150000</v>
      </c>
      <c r="O131" s="55">
        <f t="shared" si="17"/>
        <v>650000</v>
      </c>
    </row>
    <row r="132" spans="1:15" x14ac:dyDescent="0.3">
      <c r="A132" s="11">
        <v>116</v>
      </c>
      <c r="B132" s="5">
        <f t="shared" ca="1" si="10"/>
        <v>49491</v>
      </c>
      <c r="C132" s="12">
        <f>IF(L132&lt;181,$C$3*CHOOSE(MATCH($A$5,{0.2,0.25,0.3},0),ratios_hidden!B118,ratios_hidden!E118,ratios_hidden!H118),0)</f>
        <v>13709.936359484602</v>
      </c>
      <c r="D132" s="12">
        <f t="shared" si="11"/>
        <v>2193.5898175175362</v>
      </c>
      <c r="E132" s="12">
        <f t="shared" si="12"/>
        <v>10000</v>
      </c>
      <c r="F132" s="12">
        <f>IF(L132&lt;181,$C$3*CHOOSE(MATCH($A$5,{0.2,0.25,0.3},0),ratios_hidden!C118,ratios_hidden!F118,ratios_hidden!I118),0)</f>
        <v>1009.6879969269426</v>
      </c>
      <c r="G132" s="12">
        <f>IF(L132&lt;181,$C$3*CHOOSE(MATCH($A$5,{0.2,0.25,0.3},0),ratios_hidden!D118,ratios_hidden!G118,ratios_hidden!J118),0)</f>
        <v>156.23327161470584</v>
      </c>
      <c r="H132" s="12">
        <f t="shared" si="13"/>
        <v>24.997323458352934</v>
      </c>
      <c r="I132" s="18">
        <f t="shared" si="14"/>
        <v>27094.444769002141</v>
      </c>
      <c r="J132" s="57"/>
      <c r="K132" s="53">
        <f t="shared" si="15"/>
        <v>0</v>
      </c>
      <c r="L132" s="54">
        <f>COUNT($A$17:A132)+SUM($J$17:J132)</f>
        <v>116</v>
      </c>
      <c r="M132" s="54">
        <f t="shared" si="16"/>
        <v>10000</v>
      </c>
      <c r="N132" s="54">
        <f>IF(L132&lt;181,SUM($M$17:M132),0)</f>
        <v>1160000</v>
      </c>
      <c r="O132" s="55">
        <f t="shared" si="17"/>
        <v>640000</v>
      </c>
    </row>
    <row r="133" spans="1:15" x14ac:dyDescent="0.3">
      <c r="A133" s="11">
        <v>117</v>
      </c>
      <c r="B133" s="5">
        <f t="shared" ca="1" si="10"/>
        <v>49522</v>
      </c>
      <c r="C133" s="12">
        <f>IF(L133&lt;181,$C$3*CHOOSE(MATCH($A$5,{0.2,0.25,0.3},0),ratios_hidden!B119,ratios_hidden!E119,ratios_hidden!H119),0)</f>
        <v>13709.936359484602</v>
      </c>
      <c r="D133" s="12">
        <f t="shared" si="11"/>
        <v>2193.5898175175362</v>
      </c>
      <c r="E133" s="12">
        <f t="shared" si="12"/>
        <v>10000</v>
      </c>
      <c r="F133" s="12">
        <f>IF(L133&lt;181,$C$3*CHOOSE(MATCH($A$5,{0.2,0.25,0.3},0),ratios_hidden!C119,ratios_hidden!F119,ratios_hidden!I119),0)</f>
        <v>1011.3284187784194</v>
      </c>
      <c r="G133" s="12">
        <f>IF(L133&lt;181,$C$3*CHOOSE(MATCH($A$5,{0.2,0.25,0.3},0),ratios_hidden!D119,ratios_hidden!G119,ratios_hidden!J119),0)</f>
        <v>154.81911484619283</v>
      </c>
      <c r="H133" s="12">
        <f t="shared" si="13"/>
        <v>24.771058375390854</v>
      </c>
      <c r="I133" s="18">
        <f t="shared" si="14"/>
        <v>27094.444769002141</v>
      </c>
      <c r="J133" s="57"/>
      <c r="K133" s="53">
        <f t="shared" si="15"/>
        <v>0</v>
      </c>
      <c r="L133" s="54">
        <f>COUNT($A$17:A133)+SUM($J$17:J133)</f>
        <v>117</v>
      </c>
      <c r="M133" s="54">
        <f t="shared" si="16"/>
        <v>10000</v>
      </c>
      <c r="N133" s="54">
        <f>IF(L133&lt;181,SUM($M$17:M133),0)</f>
        <v>1170000</v>
      </c>
      <c r="O133" s="55">
        <f t="shared" si="17"/>
        <v>630000</v>
      </c>
    </row>
    <row r="134" spans="1:15" x14ac:dyDescent="0.3">
      <c r="A134" s="11">
        <v>118</v>
      </c>
      <c r="B134" s="5">
        <f t="shared" ca="1" si="10"/>
        <v>49553</v>
      </c>
      <c r="C134" s="12">
        <f>IF(L134&lt;181,$C$3*CHOOSE(MATCH($A$5,{0.2,0.25,0.3},0),ratios_hidden!B120,ratios_hidden!E120,ratios_hidden!H120),0)</f>
        <v>13709.936359484602</v>
      </c>
      <c r="D134" s="12">
        <f t="shared" si="11"/>
        <v>2193.5898175175362</v>
      </c>
      <c r="E134" s="12">
        <f t="shared" si="12"/>
        <v>10000</v>
      </c>
      <c r="F134" s="12">
        <f>IF(L134&lt;181,$C$3*CHOOSE(MATCH($A$5,{0.2,0.25,0.3},0),ratios_hidden!C120,ratios_hidden!F120,ratios_hidden!I120),0)</f>
        <v>1012.9941304667691</v>
      </c>
      <c r="G134" s="12">
        <f>IF(L134&lt;181,$C$3*CHOOSE(MATCH($A$5,{0.2,0.25,0.3},0),ratios_hidden!D120,ratios_hidden!G120,ratios_hidden!J120),0)</f>
        <v>153.38315649416526</v>
      </c>
      <c r="H134" s="12">
        <f t="shared" si="13"/>
        <v>24.541305039066444</v>
      </c>
      <c r="I134" s="18">
        <f t="shared" si="14"/>
        <v>27094.444769002141</v>
      </c>
      <c r="J134" s="57"/>
      <c r="K134" s="53">
        <f t="shared" si="15"/>
        <v>0</v>
      </c>
      <c r="L134" s="54">
        <f>COUNT($A$17:A134)+SUM($J$17:J134)</f>
        <v>118</v>
      </c>
      <c r="M134" s="54">
        <f t="shared" si="16"/>
        <v>10000</v>
      </c>
      <c r="N134" s="54">
        <f>IF(L134&lt;181,SUM($M$17:M134),0)</f>
        <v>1180000</v>
      </c>
      <c r="O134" s="55">
        <f t="shared" si="17"/>
        <v>620000</v>
      </c>
    </row>
    <row r="135" spans="1:15" x14ac:dyDescent="0.3">
      <c r="A135" s="11">
        <v>119</v>
      </c>
      <c r="B135" s="5">
        <f t="shared" ca="1" si="10"/>
        <v>49583</v>
      </c>
      <c r="C135" s="12">
        <f>IF(L135&lt;181,$C$3*CHOOSE(MATCH($A$5,{0.2,0.25,0.3},0),ratios_hidden!B121,ratios_hidden!E121,ratios_hidden!H121),0)</f>
        <v>13709.936359484602</v>
      </c>
      <c r="D135" s="12">
        <f t="shared" si="11"/>
        <v>2193.5898175175362</v>
      </c>
      <c r="E135" s="12">
        <f t="shared" si="12"/>
        <v>10000</v>
      </c>
      <c r="F135" s="12">
        <f>IF(L135&lt;181,$C$3*CHOOSE(MATCH($A$5,{0.2,0.25,0.3},0),ratios_hidden!C121,ratios_hidden!F121,ratios_hidden!I121),0)</f>
        <v>1014.6855218769842</v>
      </c>
      <c r="G135" s="12">
        <f>IF(L135&lt;181,$C$3*CHOOSE(MATCH($A$5,{0.2,0.25,0.3},0),ratios_hidden!D121,ratios_hidden!G121,ratios_hidden!J121),0)</f>
        <v>151.92506045087725</v>
      </c>
      <c r="H135" s="12">
        <f t="shared" si="13"/>
        <v>24.308009672140361</v>
      </c>
      <c r="I135" s="18">
        <f t="shared" si="14"/>
        <v>27094.444769002141</v>
      </c>
      <c r="J135" s="57"/>
      <c r="K135" s="53">
        <f t="shared" si="15"/>
        <v>0</v>
      </c>
      <c r="L135" s="54">
        <f>COUNT($A$17:A135)+SUM($J$17:J135)</f>
        <v>119</v>
      </c>
      <c r="M135" s="54">
        <f t="shared" si="16"/>
        <v>10000</v>
      </c>
      <c r="N135" s="54">
        <f>IF(L135&lt;181,SUM($M$17:M135),0)</f>
        <v>1190000</v>
      </c>
      <c r="O135" s="55">
        <f t="shared" si="17"/>
        <v>610000</v>
      </c>
    </row>
    <row r="136" spans="1:15" x14ac:dyDescent="0.3">
      <c r="A136" s="11">
        <v>120</v>
      </c>
      <c r="B136" s="5">
        <f t="shared" ca="1" si="10"/>
        <v>49614</v>
      </c>
      <c r="C136" s="12">
        <f>IF(L136&lt;181,$C$3*CHOOSE(MATCH($A$5,{0.2,0.25,0.3},0),ratios_hidden!B122,ratios_hidden!E122,ratios_hidden!H122),0)</f>
        <v>13709.936359484602</v>
      </c>
      <c r="D136" s="12">
        <f t="shared" si="11"/>
        <v>2193.5898175175362</v>
      </c>
      <c r="E136" s="12">
        <f t="shared" si="12"/>
        <v>10000</v>
      </c>
      <c r="F136" s="12">
        <f>IF(L136&lt;181,$C$3*CHOOSE(MATCH($A$5,{0.2,0.25,0.3},0),ratios_hidden!C122,ratios_hidden!F122,ratios_hidden!I122),0)</f>
        <v>1016.4029889047735</v>
      </c>
      <c r="G136" s="12">
        <f>IF(L136&lt;181,$C$3*CHOOSE(MATCH($A$5,{0.2,0.25,0.3},0),ratios_hidden!D122,ratios_hidden!G122,ratios_hidden!J122),0)</f>
        <v>150.44448542692191</v>
      </c>
      <c r="H136" s="12">
        <f t="shared" si="13"/>
        <v>24.071117668307508</v>
      </c>
      <c r="I136" s="18">
        <f t="shared" si="14"/>
        <v>27094.444769002141</v>
      </c>
      <c r="J136" s="57"/>
      <c r="K136" s="53">
        <f t="shared" si="15"/>
        <v>0</v>
      </c>
      <c r="L136" s="54">
        <f>COUNT($A$17:A136)+SUM($J$17:J136)</f>
        <v>120</v>
      </c>
      <c r="M136" s="54">
        <f t="shared" si="16"/>
        <v>10000</v>
      </c>
      <c r="N136" s="54">
        <f>IF(L136&lt;181,SUM($M$17:M136),0)</f>
        <v>1200000</v>
      </c>
      <c r="O136" s="55">
        <f t="shared" si="17"/>
        <v>600000</v>
      </c>
    </row>
    <row r="137" spans="1:15" x14ac:dyDescent="0.3">
      <c r="A137" s="11">
        <v>121</v>
      </c>
      <c r="B137" s="5">
        <f t="shared" ca="1" si="10"/>
        <v>49644</v>
      </c>
      <c r="C137" s="12">
        <f>IF(L137&lt;181,$C$3*CHOOSE(MATCH($A$5,{0.2,0.25,0.3},0),ratios_hidden!B123,ratios_hidden!E123,ratios_hidden!H123),0)</f>
        <v>13709.936359484602</v>
      </c>
      <c r="D137" s="12">
        <f t="shared" si="11"/>
        <v>2193.5898175175362</v>
      </c>
      <c r="E137" s="12">
        <f t="shared" si="12"/>
        <v>10000</v>
      </c>
      <c r="F137" s="12">
        <f>IF(L137&lt;181,$C$3*CHOOSE(MATCH($A$5,{0.2,0.25,0.3},0),ratios_hidden!C123,ratios_hidden!F123,ratios_hidden!I123),0)</f>
        <v>1018.1469335492391</v>
      </c>
      <c r="G137" s="12">
        <f>IF(L137&lt;181,$C$3*CHOOSE(MATCH($A$5,{0.2,0.25,0.3},0),ratios_hidden!D123,ratios_hidden!G123,ratios_hidden!J123),0)</f>
        <v>148.94108487134727</v>
      </c>
      <c r="H137" s="12">
        <f t="shared" si="13"/>
        <v>23.830573579415564</v>
      </c>
      <c r="I137" s="18">
        <f t="shared" si="14"/>
        <v>27094.444769002144</v>
      </c>
      <c r="J137" s="57"/>
      <c r="K137" s="53">
        <f t="shared" si="15"/>
        <v>0</v>
      </c>
      <c r="L137" s="54">
        <f>COUNT($A$17:A137)+SUM($J$17:J137)</f>
        <v>121</v>
      </c>
      <c r="M137" s="54">
        <f t="shared" si="16"/>
        <v>10000</v>
      </c>
      <c r="N137" s="54">
        <f>IF(L137&lt;181,SUM($M$17:M137),0)</f>
        <v>1210000</v>
      </c>
      <c r="O137" s="55">
        <f t="shared" si="17"/>
        <v>590000</v>
      </c>
    </row>
    <row r="138" spans="1:15" x14ac:dyDescent="0.3">
      <c r="A138" s="11">
        <v>122</v>
      </c>
      <c r="B138" s="5">
        <f t="shared" ca="1" si="10"/>
        <v>49675</v>
      </c>
      <c r="C138" s="12">
        <f>IF(L138&lt;181,$C$3*CHOOSE(MATCH($A$5,{0.2,0.25,0.3},0),ratios_hidden!B124,ratios_hidden!E124,ratios_hidden!H124),0)</f>
        <v>13709.936359484602</v>
      </c>
      <c r="D138" s="12">
        <f t="shared" si="11"/>
        <v>2193.5898175175362</v>
      </c>
      <c r="E138" s="12">
        <f t="shared" si="12"/>
        <v>10000</v>
      </c>
      <c r="F138" s="12">
        <f>IF(L138&lt;181,$C$3*CHOOSE(MATCH($A$5,{0.2,0.25,0.3},0),ratios_hidden!C124,ratios_hidden!F124,ratios_hidden!I124),0)</f>
        <v>1019.9177640069718</v>
      </c>
      <c r="G138" s="12">
        <f>IF(L138&lt;181,$C$3*CHOOSE(MATCH($A$5,{0.2,0.25,0.3},0),ratios_hidden!D124,ratios_hidden!G124,ratios_hidden!J124),0)</f>
        <v>147.41450689054085</v>
      </c>
      <c r="H138" s="12">
        <f t="shared" si="13"/>
        <v>23.586321102486536</v>
      </c>
      <c r="I138" s="18">
        <f t="shared" si="14"/>
        <v>27094.444769002141</v>
      </c>
      <c r="J138" s="57"/>
      <c r="K138" s="53">
        <f t="shared" si="15"/>
        <v>0</v>
      </c>
      <c r="L138" s="54">
        <f>COUNT($A$17:A138)+SUM($J$17:J138)</f>
        <v>122</v>
      </c>
      <c r="M138" s="54">
        <f t="shared" si="16"/>
        <v>10000</v>
      </c>
      <c r="N138" s="54">
        <f>IF(L138&lt;181,SUM($M$17:M138),0)</f>
        <v>1220000</v>
      </c>
      <c r="O138" s="55">
        <f t="shared" si="17"/>
        <v>580000</v>
      </c>
    </row>
    <row r="139" spans="1:15" x14ac:dyDescent="0.3">
      <c r="A139" s="11">
        <v>123</v>
      </c>
      <c r="B139" s="5">
        <f t="shared" ca="1" si="10"/>
        <v>49706</v>
      </c>
      <c r="C139" s="12">
        <f>IF(L139&lt;181,$C$3*CHOOSE(MATCH($A$5,{0.2,0.25,0.3},0),ratios_hidden!B125,ratios_hidden!E125,ratios_hidden!H125),0)</f>
        <v>13709.936359484602</v>
      </c>
      <c r="D139" s="12">
        <f t="shared" si="11"/>
        <v>2193.5898175175362</v>
      </c>
      <c r="E139" s="12">
        <f t="shared" si="12"/>
        <v>10000</v>
      </c>
      <c r="F139" s="12">
        <f>IF(L139&lt;181,$C$3*CHOOSE(MATCH($A$5,{0.2,0.25,0.3},0),ratios_hidden!C125,ratios_hidden!F125,ratios_hidden!I125),0)</f>
        <v>1021.7158947676008</v>
      </c>
      <c r="G139" s="12">
        <f>IF(L139&lt;181,$C$3*CHOOSE(MATCH($A$5,{0.2,0.25,0.3},0),ratios_hidden!D125,ratios_hidden!G125,ratios_hidden!J125),0)</f>
        <v>145.86439416586364</v>
      </c>
      <c r="H139" s="12">
        <f t="shared" si="13"/>
        <v>23.338303066538185</v>
      </c>
      <c r="I139" s="18">
        <f t="shared" si="14"/>
        <v>27094.444769002141</v>
      </c>
      <c r="J139" s="57"/>
      <c r="K139" s="53">
        <f t="shared" si="15"/>
        <v>0</v>
      </c>
      <c r="L139" s="54">
        <f>COUNT($A$17:A139)+SUM($J$17:J139)</f>
        <v>123</v>
      </c>
      <c r="M139" s="54">
        <f t="shared" si="16"/>
        <v>10000</v>
      </c>
      <c r="N139" s="54">
        <f>IF(L139&lt;181,SUM($M$17:M139),0)</f>
        <v>1230000</v>
      </c>
      <c r="O139" s="55">
        <f t="shared" si="17"/>
        <v>570000</v>
      </c>
    </row>
    <row r="140" spans="1:15" x14ac:dyDescent="0.3">
      <c r="A140" s="11">
        <v>124</v>
      </c>
      <c r="B140" s="5">
        <f t="shared" ca="1" si="10"/>
        <v>49735</v>
      </c>
      <c r="C140" s="12">
        <f>IF(L140&lt;181,$C$3*CHOOSE(MATCH($A$5,{0.2,0.25,0.3},0),ratios_hidden!B126,ratios_hidden!E126,ratios_hidden!H126),0)</f>
        <v>13709.936359484602</v>
      </c>
      <c r="D140" s="12">
        <f t="shared" si="11"/>
        <v>2193.5898175175362</v>
      </c>
      <c r="E140" s="12">
        <f t="shared" si="12"/>
        <v>10000</v>
      </c>
      <c r="F140" s="12">
        <f>IF(L140&lt;181,$C$3*CHOOSE(MATCH($A$5,{0.2,0.25,0.3},0),ratios_hidden!C126,ratios_hidden!F126,ratios_hidden!I126),0)</f>
        <v>1023.5417467107826</v>
      </c>
      <c r="G140" s="12">
        <f>IF(L140&lt;181,$C$3*CHOOSE(MATCH($A$5,{0.2,0.25,0.3},0),ratios_hidden!D126,ratios_hidden!G126,ratios_hidden!J126),0)</f>
        <v>144.29038387001432</v>
      </c>
      <c r="H140" s="12">
        <f t="shared" si="13"/>
        <v>23.086461419202291</v>
      </c>
      <c r="I140" s="18">
        <f t="shared" si="14"/>
        <v>27094.444769002141</v>
      </c>
      <c r="J140" s="57"/>
      <c r="K140" s="53">
        <f t="shared" si="15"/>
        <v>0</v>
      </c>
      <c r="L140" s="54">
        <f>COUNT($A$17:A140)+SUM($J$17:J140)</f>
        <v>124</v>
      </c>
      <c r="M140" s="54">
        <f t="shared" si="16"/>
        <v>10000</v>
      </c>
      <c r="N140" s="54">
        <f>IF(L140&lt;181,SUM($M$17:M140),0)</f>
        <v>1240000</v>
      </c>
      <c r="O140" s="55">
        <f t="shared" si="17"/>
        <v>560000</v>
      </c>
    </row>
    <row r="141" spans="1:15" x14ac:dyDescent="0.3">
      <c r="A141" s="11">
        <v>125</v>
      </c>
      <c r="B141" s="5">
        <f t="shared" ca="1" si="10"/>
        <v>49766</v>
      </c>
      <c r="C141" s="12">
        <f>IF(L141&lt;181,$C$3*CHOOSE(MATCH($A$5,{0.2,0.25,0.3},0),ratios_hidden!B127,ratios_hidden!E127,ratios_hidden!H127),0)</f>
        <v>13709.936359484602</v>
      </c>
      <c r="D141" s="12">
        <f t="shared" si="11"/>
        <v>2193.5898175175362</v>
      </c>
      <c r="E141" s="12">
        <f t="shared" si="12"/>
        <v>10000</v>
      </c>
      <c r="F141" s="12">
        <f>IF(L141&lt;181,$C$3*CHOOSE(MATCH($A$5,{0.2,0.25,0.3},0),ratios_hidden!C127,ratios_hidden!F127,ratios_hidden!I127),0)</f>
        <v>1025.3957472047605</v>
      </c>
      <c r="G141" s="12">
        <f>IF(L141&lt;181,$C$3*CHOOSE(MATCH($A$5,{0.2,0.25,0.3},0),ratios_hidden!D127,ratios_hidden!G127,ratios_hidden!J127),0)</f>
        <v>142.692107582104</v>
      </c>
      <c r="H141" s="12">
        <f t="shared" si="13"/>
        <v>22.83073721313664</v>
      </c>
      <c r="I141" s="18">
        <f t="shared" si="14"/>
        <v>27094.444769002141</v>
      </c>
      <c r="J141" s="57"/>
      <c r="K141" s="53">
        <f t="shared" si="15"/>
        <v>0</v>
      </c>
      <c r="L141" s="54">
        <f>COUNT($A$17:A141)+SUM($J$17:J141)</f>
        <v>125</v>
      </c>
      <c r="M141" s="54">
        <f t="shared" si="16"/>
        <v>10000</v>
      </c>
      <c r="N141" s="54">
        <f>IF(L141&lt;181,SUM($M$17:M141),0)</f>
        <v>1250000</v>
      </c>
      <c r="O141" s="55">
        <f t="shared" si="17"/>
        <v>550000</v>
      </c>
    </row>
    <row r="142" spans="1:15" x14ac:dyDescent="0.3">
      <c r="A142" s="11">
        <v>126</v>
      </c>
      <c r="B142" s="5">
        <f t="shared" ca="1" si="10"/>
        <v>49796</v>
      </c>
      <c r="C142" s="12">
        <f>IF(L142&lt;181,$C$3*CHOOSE(MATCH($A$5,{0.2,0.25,0.3},0),ratios_hidden!B128,ratios_hidden!E128,ratios_hidden!H128),0)</f>
        <v>13709.936359484602</v>
      </c>
      <c r="D142" s="12">
        <f t="shared" si="11"/>
        <v>2193.5898175175362</v>
      </c>
      <c r="E142" s="12">
        <f t="shared" si="12"/>
        <v>10000</v>
      </c>
      <c r="F142" s="12">
        <f>IF(L142&lt;181,$C$3*CHOOSE(MATCH($A$5,{0.2,0.25,0.3},0),ratios_hidden!C128,ratios_hidden!F128,ratios_hidden!I128),0)</f>
        <v>1027.2783302063517</v>
      </c>
      <c r="G142" s="12">
        <f>IF(L142&lt;181,$C$3*CHOOSE(MATCH($A$5,{0.2,0.25,0.3},0),ratios_hidden!D128,ratios_hidden!G128,ratios_hidden!J128),0)</f>
        <v>141.06919120142177</v>
      </c>
      <c r="H142" s="12">
        <f t="shared" si="13"/>
        <v>22.571070592227485</v>
      </c>
      <c r="I142" s="18">
        <f t="shared" si="14"/>
        <v>27094.444769002141</v>
      </c>
      <c r="J142" s="57"/>
      <c r="K142" s="53">
        <f t="shared" si="15"/>
        <v>0</v>
      </c>
      <c r="L142" s="54">
        <f>COUNT($A$17:A142)+SUM($J$17:J142)</f>
        <v>126</v>
      </c>
      <c r="M142" s="54">
        <f t="shared" si="16"/>
        <v>10000</v>
      </c>
      <c r="N142" s="54">
        <f>IF(L142&lt;181,SUM($M$17:M142),0)</f>
        <v>1260000</v>
      </c>
      <c r="O142" s="55">
        <f t="shared" si="17"/>
        <v>540000</v>
      </c>
    </row>
    <row r="143" spans="1:15" x14ac:dyDescent="0.3">
      <c r="A143" s="11">
        <v>127</v>
      </c>
      <c r="B143" s="5">
        <f t="shared" ca="1" si="10"/>
        <v>49827</v>
      </c>
      <c r="C143" s="12">
        <f>IF(L143&lt;181,$C$3*CHOOSE(MATCH($A$5,{0.2,0.25,0.3},0),ratios_hidden!B129,ratios_hidden!E129,ratios_hidden!H129),0)</f>
        <v>13709.936359484602</v>
      </c>
      <c r="D143" s="12">
        <f t="shared" si="11"/>
        <v>2193.5898175175362</v>
      </c>
      <c r="E143" s="12">
        <f t="shared" si="12"/>
        <v>10000</v>
      </c>
      <c r="F143" s="12">
        <f>IF(L143&lt;181,$C$3*CHOOSE(MATCH($A$5,{0.2,0.25,0.3},0),ratios_hidden!C129,ratios_hidden!F129,ratios_hidden!I129),0)</f>
        <v>1029.1899363625503</v>
      </c>
      <c r="G143" s="12">
        <f>IF(L143&lt;181,$C$3*CHOOSE(MATCH($A$5,{0.2,0.25,0.3},0),ratios_hidden!D129,ratios_hidden!G129,ratios_hidden!J129),0)</f>
        <v>139.42125485987063</v>
      </c>
      <c r="H143" s="12">
        <f t="shared" si="13"/>
        <v>22.3074007775793</v>
      </c>
      <c r="I143" s="18">
        <f t="shared" si="14"/>
        <v>27094.444769002137</v>
      </c>
      <c r="J143" s="57"/>
      <c r="K143" s="53">
        <f t="shared" si="15"/>
        <v>0</v>
      </c>
      <c r="L143" s="54">
        <f>COUNT($A$17:A143)+SUM($J$17:J143)</f>
        <v>127</v>
      </c>
      <c r="M143" s="54">
        <f t="shared" si="16"/>
        <v>10000</v>
      </c>
      <c r="N143" s="54">
        <f>IF(L143&lt;181,SUM($M$17:M143),0)</f>
        <v>1270000</v>
      </c>
      <c r="O143" s="55">
        <f t="shared" si="17"/>
        <v>530000</v>
      </c>
    </row>
    <row r="144" spans="1:15" x14ac:dyDescent="0.3">
      <c r="A144" s="11">
        <v>128</v>
      </c>
      <c r="B144" s="5">
        <f t="shared" ca="1" si="10"/>
        <v>49857</v>
      </c>
      <c r="C144" s="12">
        <f>IF(L144&lt;181,$C$3*CHOOSE(MATCH($A$5,{0.2,0.25,0.3},0),ratios_hidden!B130,ratios_hidden!E130,ratios_hidden!H130),0)</f>
        <v>13709.936359484602</v>
      </c>
      <c r="D144" s="12">
        <f t="shared" si="11"/>
        <v>2193.5898175175362</v>
      </c>
      <c r="E144" s="12">
        <f t="shared" si="12"/>
        <v>10000</v>
      </c>
      <c r="F144" s="12">
        <f>IF(L144&lt;181,$C$3*CHOOSE(MATCH($A$5,{0.2,0.25,0.3},0),ratios_hidden!C130,ratios_hidden!F130,ratios_hidden!I130),0)</f>
        <v>1031.1310131136609</v>
      </c>
      <c r="G144" s="12">
        <f>IF(L144&lt;181,$C$3*CHOOSE(MATCH($A$5,{0.2,0.25,0.3},0),ratios_hidden!D130,ratios_hidden!G130,ratios_hidden!J130),0)</f>
        <v>137.7479128330539</v>
      </c>
      <c r="H144" s="12">
        <f t="shared" si="13"/>
        <v>22.039666053288624</v>
      </c>
      <c r="I144" s="18">
        <f t="shared" si="14"/>
        <v>27094.444769002141</v>
      </c>
      <c r="J144" s="57"/>
      <c r="K144" s="53">
        <f t="shared" si="15"/>
        <v>0</v>
      </c>
      <c r="L144" s="54">
        <f>COUNT($A$17:A144)+SUM($J$17:J144)</f>
        <v>128</v>
      </c>
      <c r="M144" s="54">
        <f t="shared" si="16"/>
        <v>10000</v>
      </c>
      <c r="N144" s="54">
        <f>IF(L144&lt;181,SUM($M$17:M144),0)</f>
        <v>1280000</v>
      </c>
      <c r="O144" s="55">
        <f t="shared" si="17"/>
        <v>520000</v>
      </c>
    </row>
    <row r="145" spans="1:15" x14ac:dyDescent="0.3">
      <c r="A145" s="11">
        <v>129</v>
      </c>
      <c r="B145" s="5">
        <f t="shared" ref="B145:B196" ca="1" si="18">IF(A145&lt;&gt;"",EDATE($C$6,A145-1),"")</f>
        <v>49888</v>
      </c>
      <c r="C145" s="12">
        <f>IF(L145&lt;181,$C$3*CHOOSE(MATCH($A$5,{0.2,0.25,0.3},0),ratios_hidden!B131,ratios_hidden!E131,ratios_hidden!H131),0)</f>
        <v>13709.936359484602</v>
      </c>
      <c r="D145" s="12">
        <f t="shared" si="11"/>
        <v>2193.5898175175362</v>
      </c>
      <c r="E145" s="12">
        <f t="shared" si="12"/>
        <v>10000</v>
      </c>
      <c r="F145" s="12">
        <f>IF(L145&lt;181,$C$3*CHOOSE(MATCH($A$5,{0.2,0.25,0.3},0),ratios_hidden!C131,ratios_hidden!F131,ratios_hidden!I131),0)</f>
        <v>1033.1020147980132</v>
      </c>
      <c r="G145" s="12">
        <f>IF(L145&lt;181,$C$3*CHOOSE(MATCH($A$5,{0.2,0.25,0.3},0),ratios_hidden!D131,ratios_hidden!G131,ratios_hidden!J131),0)</f>
        <v>136.04877344999048</v>
      </c>
      <c r="H145" s="12">
        <f t="shared" si="13"/>
        <v>21.767803751998478</v>
      </c>
      <c r="I145" s="18">
        <f t="shared" si="14"/>
        <v>27094.444769002141</v>
      </c>
      <c r="J145" s="57"/>
      <c r="K145" s="53">
        <f t="shared" si="15"/>
        <v>0</v>
      </c>
      <c r="L145" s="54">
        <f>COUNT($A$17:A145)+SUM($J$17:J145)</f>
        <v>129</v>
      </c>
      <c r="M145" s="54">
        <f t="shared" si="16"/>
        <v>10000</v>
      </c>
      <c r="N145" s="54">
        <f>IF(L145&lt;181,SUM($M$17:M145),0)</f>
        <v>1290000</v>
      </c>
      <c r="O145" s="55">
        <f t="shared" si="17"/>
        <v>510000</v>
      </c>
    </row>
    <row r="146" spans="1:15" x14ac:dyDescent="0.3">
      <c r="A146" s="11">
        <v>130</v>
      </c>
      <c r="B146" s="5">
        <f t="shared" ca="1" si="18"/>
        <v>49919</v>
      </c>
      <c r="C146" s="12">
        <f>IF(L146&lt;181,$C$3*CHOOSE(MATCH($A$5,{0.2,0.25,0.3},0),ratios_hidden!B132,ratios_hidden!E132,ratios_hidden!H132),0)</f>
        <v>13709.936359484602</v>
      </c>
      <c r="D146" s="12">
        <f t="shared" ref="D146:D195" si="19">0.16*C146</f>
        <v>2193.5898175175362</v>
      </c>
      <c r="E146" s="12">
        <f t="shared" ref="E146:E196" si="20">IF(L146&lt;181,$C$3/180,0)</f>
        <v>10000</v>
      </c>
      <c r="F146" s="12">
        <f>IF(L146&lt;181,$C$3*CHOOSE(MATCH($A$5,{0.2,0.25,0.3},0),ratios_hidden!C132,ratios_hidden!F132,ratios_hidden!I132),0)</f>
        <v>1035.1034027583357</v>
      </c>
      <c r="G146" s="12">
        <f>IF(L146&lt;181,$C$3*CHOOSE(MATCH($A$5,{0.2,0.25,0.3},0),ratios_hidden!D132,ratios_hidden!G132,ratios_hidden!J132),0)</f>
        <v>134.32343900143812</v>
      </c>
      <c r="H146" s="12">
        <f t="shared" ref="H146:H196" si="21">0.16*G146</f>
        <v>21.4917502402301</v>
      </c>
      <c r="I146" s="18">
        <f t="shared" ref="I146:I196" si="22">SUM(C146:H146)</f>
        <v>27094.444769002144</v>
      </c>
      <c r="J146" s="57"/>
      <c r="K146" s="53">
        <f t="shared" ref="K146:K196" si="23">IF(J146&gt;0,(E146+((C146/2)*1.16))*J146,0)</f>
        <v>0</v>
      </c>
      <c r="L146" s="54">
        <f>COUNT($A$17:A146)+SUM($J$17:J146)</f>
        <v>130</v>
      </c>
      <c r="M146" s="54">
        <f t="shared" ref="M146:M196" si="24">IF(L146&lt;181,$C$3/180*J146+$C$3/180,0)</f>
        <v>10000</v>
      </c>
      <c r="N146" s="54">
        <f>IF(L146&lt;181,SUM($M$17:M146),0)</f>
        <v>1300000</v>
      </c>
      <c r="O146" s="55">
        <f t="shared" si="17"/>
        <v>500000</v>
      </c>
    </row>
    <row r="147" spans="1:15" x14ac:dyDescent="0.3">
      <c r="A147" s="11">
        <v>131</v>
      </c>
      <c r="B147" s="5">
        <f t="shared" ca="1" si="18"/>
        <v>49949</v>
      </c>
      <c r="C147" s="12">
        <f>IF(L147&lt;181,$C$3*CHOOSE(MATCH($A$5,{0.2,0.25,0.3},0),ratios_hidden!B133,ratios_hidden!E133,ratios_hidden!H133),0)</f>
        <v>13709.936359484602</v>
      </c>
      <c r="D147" s="12">
        <f t="shared" si="19"/>
        <v>2193.5898175175362</v>
      </c>
      <c r="E147" s="12">
        <f t="shared" si="20"/>
        <v>10000</v>
      </c>
      <c r="F147" s="12">
        <f>IF(L147&lt;181,$C$3*CHOOSE(MATCH($A$5,{0.2,0.25,0.3},0),ratios_hidden!C133,ratios_hidden!F133,ratios_hidden!I133),0)</f>
        <v>1037.1356454497095</v>
      </c>
      <c r="G147" s="12">
        <f>IF(L147&lt;181,$C$3*CHOOSE(MATCH($A$5,{0.2,0.25,0.3},0),ratios_hidden!D133,ratios_hidden!G133,ratios_hidden!J133),0)</f>
        <v>132.57150564680393</v>
      </c>
      <c r="H147" s="12">
        <f t="shared" si="21"/>
        <v>21.211440903488629</v>
      </c>
      <c r="I147" s="18">
        <f t="shared" si="22"/>
        <v>27094.444769002141</v>
      </c>
      <c r="J147" s="57"/>
      <c r="K147" s="53">
        <f t="shared" si="23"/>
        <v>0</v>
      </c>
      <c r="L147" s="54">
        <f>COUNT($A$17:A147)+SUM($J$17:J147)</f>
        <v>131</v>
      </c>
      <c r="M147" s="54">
        <f t="shared" si="24"/>
        <v>10000</v>
      </c>
      <c r="N147" s="54">
        <f>IF(L147&lt;181,SUM($M$17:M147),0)</f>
        <v>1310000</v>
      </c>
      <c r="O147" s="55">
        <f t="shared" ref="O147:O196" si="25">$C$3-N147</f>
        <v>490000</v>
      </c>
    </row>
    <row r="148" spans="1:15" x14ac:dyDescent="0.3">
      <c r="A148" s="11">
        <v>132</v>
      </c>
      <c r="B148" s="5">
        <f t="shared" ca="1" si="18"/>
        <v>49980</v>
      </c>
      <c r="C148" s="12">
        <f>IF(L148&lt;181,$C$3*CHOOSE(MATCH($A$5,{0.2,0.25,0.3},0),ratios_hidden!B134,ratios_hidden!E134,ratios_hidden!H134),0)</f>
        <v>13709.936359484602</v>
      </c>
      <c r="D148" s="12">
        <f t="shared" si="19"/>
        <v>2193.5898175175362</v>
      </c>
      <c r="E148" s="12">
        <f t="shared" si="20"/>
        <v>10000</v>
      </c>
      <c r="F148" s="12">
        <f>IF(L148&lt;181,$C$3*CHOOSE(MATCH($A$5,{0.2,0.25,0.3},0),ratios_hidden!C134,ratios_hidden!F134,ratios_hidden!I134),0)</f>
        <v>1039.1992185492429</v>
      </c>
      <c r="G148" s="12">
        <f>IF(L148&lt;181,$C$3*CHOOSE(MATCH($A$5,{0.2,0.25,0.3},0),ratios_hidden!D134,ratios_hidden!G134,ratios_hidden!J134),0)</f>
        <v>130.79256331961909</v>
      </c>
      <c r="H148" s="12">
        <f t="shared" si="21"/>
        <v>20.926810131139057</v>
      </c>
      <c r="I148" s="18">
        <f t="shared" si="22"/>
        <v>27094.444769002137</v>
      </c>
      <c r="J148" s="57"/>
      <c r="K148" s="53">
        <f t="shared" si="23"/>
        <v>0</v>
      </c>
      <c r="L148" s="54">
        <f>COUNT($A$17:A148)+SUM($J$17:J148)</f>
        <v>132</v>
      </c>
      <c r="M148" s="54">
        <f t="shared" si="24"/>
        <v>10000</v>
      </c>
      <c r="N148" s="54">
        <f>IF(L148&lt;181,SUM($M$17:M148),0)</f>
        <v>1320000</v>
      </c>
      <c r="O148" s="55">
        <f t="shared" si="25"/>
        <v>480000</v>
      </c>
    </row>
    <row r="149" spans="1:15" x14ac:dyDescent="0.3">
      <c r="A149" s="11">
        <v>133</v>
      </c>
      <c r="B149" s="5">
        <f t="shared" ca="1" si="18"/>
        <v>50010</v>
      </c>
      <c r="C149" s="12">
        <f>IF(L149&lt;181,$C$3*CHOOSE(MATCH($A$5,{0.2,0.25,0.3},0),ratios_hidden!B135,ratios_hidden!E135,ratios_hidden!H135),0)</f>
        <v>13709.936359484602</v>
      </c>
      <c r="D149" s="12">
        <f t="shared" si="19"/>
        <v>2193.5898175175362</v>
      </c>
      <c r="E149" s="12">
        <f t="shared" si="20"/>
        <v>10000</v>
      </c>
      <c r="F149" s="12">
        <f>IF(L149&lt;181,$C$3*CHOOSE(MATCH($A$5,{0.2,0.25,0.3},0),ratios_hidden!C135,ratios_hidden!F135,ratios_hidden!I135),0)</f>
        <v>1041.294605067395</v>
      </c>
      <c r="G149" s="12">
        <f>IF(L149&lt;181,$C$3*CHOOSE(MATCH($A$5,{0.2,0.25,0.3},0),ratios_hidden!D135,ratios_hidden!G135,ratios_hidden!J135),0)</f>
        <v>128.98619563155685</v>
      </c>
      <c r="H149" s="12">
        <f t="shared" si="21"/>
        <v>20.637791301049099</v>
      </c>
      <c r="I149" s="18">
        <f t="shared" si="22"/>
        <v>27094.444769002141</v>
      </c>
      <c r="J149" s="57"/>
      <c r="K149" s="53">
        <f t="shared" si="23"/>
        <v>0</v>
      </c>
      <c r="L149" s="54">
        <f>COUNT($A$17:A149)+SUM($J$17:J149)</f>
        <v>133</v>
      </c>
      <c r="M149" s="54">
        <f t="shared" si="24"/>
        <v>10000</v>
      </c>
      <c r="N149" s="54">
        <f>IF(L149&lt;181,SUM($M$17:M149),0)</f>
        <v>1330000</v>
      </c>
      <c r="O149" s="55">
        <f t="shared" si="25"/>
        <v>470000</v>
      </c>
    </row>
    <row r="150" spans="1:15" x14ac:dyDescent="0.3">
      <c r="A150" s="11">
        <v>134</v>
      </c>
      <c r="B150" s="5">
        <f t="shared" ca="1" si="18"/>
        <v>50041</v>
      </c>
      <c r="C150" s="12">
        <f>IF(L150&lt;181,$C$3*CHOOSE(MATCH($A$5,{0.2,0.25,0.3},0),ratios_hidden!B136,ratios_hidden!E136,ratios_hidden!H136),0)</f>
        <v>13709.936359484602</v>
      </c>
      <c r="D150" s="12">
        <f t="shared" si="19"/>
        <v>2193.5898175175362</v>
      </c>
      <c r="E150" s="12">
        <f t="shared" si="20"/>
        <v>10000</v>
      </c>
      <c r="F150" s="12">
        <f>IF(L150&lt;181,$C$3*CHOOSE(MATCH($A$5,{0.2,0.25,0.3},0),ratios_hidden!C136,ratios_hidden!F136,ratios_hidden!I136),0)</f>
        <v>1043.422295461037</v>
      </c>
      <c r="G150" s="12">
        <f>IF(L150&lt;181,$C$3*CHOOSE(MATCH($A$5,{0.2,0.25,0.3},0),ratios_hidden!D136,ratios_hidden!G136,ratios_hidden!J136),0)</f>
        <v>127.15197977497031</v>
      </c>
      <c r="H150" s="12">
        <f t="shared" si="21"/>
        <v>20.344316763995252</v>
      </c>
      <c r="I150" s="18">
        <f t="shared" si="22"/>
        <v>27094.444769002144</v>
      </c>
      <c r="J150" s="57"/>
      <c r="K150" s="53">
        <f t="shared" si="23"/>
        <v>0</v>
      </c>
      <c r="L150" s="54">
        <f>COUNT($A$17:A150)+SUM($J$17:J150)</f>
        <v>134</v>
      </c>
      <c r="M150" s="54">
        <f t="shared" si="24"/>
        <v>10000</v>
      </c>
      <c r="N150" s="54">
        <f>IF(L150&lt;181,SUM($M$17:M150),0)</f>
        <v>1340000</v>
      </c>
      <c r="O150" s="55">
        <f t="shared" si="25"/>
        <v>460000</v>
      </c>
    </row>
    <row r="151" spans="1:15" x14ac:dyDescent="0.3">
      <c r="A151" s="11">
        <v>135</v>
      </c>
      <c r="B151" s="5">
        <f t="shared" ca="1" si="18"/>
        <v>50072</v>
      </c>
      <c r="C151" s="12">
        <f>IF(L151&lt;181,$C$3*CHOOSE(MATCH($A$5,{0.2,0.25,0.3},0),ratios_hidden!B137,ratios_hidden!E137,ratios_hidden!H137),0)</f>
        <v>13709.936359484602</v>
      </c>
      <c r="D151" s="12">
        <f t="shared" si="19"/>
        <v>2193.5898175175362</v>
      </c>
      <c r="E151" s="12">
        <f t="shared" si="20"/>
        <v>10000</v>
      </c>
      <c r="F151" s="12">
        <f>IF(L151&lt;181,$C$3*CHOOSE(MATCH($A$5,{0.2,0.25,0.3},0),ratios_hidden!C137,ratios_hidden!F137,ratios_hidden!I137),0)</f>
        <v>1045.5827877482461</v>
      </c>
      <c r="G151" s="12">
        <f>IF(L151&lt;181,$C$3*CHOOSE(MATCH($A$5,{0.2,0.25,0.3},0),ratios_hidden!D137,ratios_hidden!G137,ratios_hidden!J137),0)</f>
        <v>125.28948642392808</v>
      </c>
      <c r="H151" s="12">
        <f t="shared" si="21"/>
        <v>20.046317827828492</v>
      </c>
      <c r="I151" s="18">
        <f t="shared" si="22"/>
        <v>27094.444769002141</v>
      </c>
      <c r="J151" s="57"/>
      <c r="K151" s="53">
        <f t="shared" si="23"/>
        <v>0</v>
      </c>
      <c r="L151" s="54">
        <f>COUNT($A$17:A151)+SUM($J$17:J151)</f>
        <v>135</v>
      </c>
      <c r="M151" s="54">
        <f t="shared" si="24"/>
        <v>10000</v>
      </c>
      <c r="N151" s="54">
        <f>IF(L151&lt;181,SUM($M$17:M151),0)</f>
        <v>1350000</v>
      </c>
      <c r="O151" s="55">
        <f t="shared" si="25"/>
        <v>450000</v>
      </c>
    </row>
    <row r="152" spans="1:15" x14ac:dyDescent="0.3">
      <c r="A152" s="11">
        <v>136</v>
      </c>
      <c r="B152" s="5">
        <f t="shared" ca="1" si="18"/>
        <v>50100</v>
      </c>
      <c r="C152" s="12">
        <f>IF(L152&lt;181,$C$3*CHOOSE(MATCH($A$5,{0.2,0.25,0.3},0),ratios_hidden!B138,ratios_hidden!E138,ratios_hidden!H138),0)</f>
        <v>13709.936359484602</v>
      </c>
      <c r="D152" s="12">
        <f t="shared" si="19"/>
        <v>2193.5898175175362</v>
      </c>
      <c r="E152" s="12">
        <f t="shared" si="20"/>
        <v>10000</v>
      </c>
      <c r="F152" s="12">
        <f>IF(L152&lt;181,$C$3*CHOOSE(MATCH($A$5,{0.2,0.25,0.3},0),ratios_hidden!C138,ratios_hidden!F138,ratios_hidden!I138),0)</f>
        <v>1047.7765876248827</v>
      </c>
      <c r="G152" s="12">
        <f>IF(L152&lt;181,$C$3*CHOOSE(MATCH($A$5,{0.2,0.25,0.3},0),ratios_hidden!D138,ratios_hidden!G138,ratios_hidden!J138),0)</f>
        <v>123.39827963372394</v>
      </c>
      <c r="H152" s="12">
        <f t="shared" si="21"/>
        <v>19.74372474139583</v>
      </c>
      <c r="I152" s="18">
        <f t="shared" si="22"/>
        <v>27094.444769002137</v>
      </c>
      <c r="J152" s="57"/>
      <c r="K152" s="53">
        <f t="shared" si="23"/>
        <v>0</v>
      </c>
      <c r="L152" s="54">
        <f>COUNT($A$17:A152)+SUM($J$17:J152)</f>
        <v>136</v>
      </c>
      <c r="M152" s="54">
        <f t="shared" si="24"/>
        <v>10000</v>
      </c>
      <c r="N152" s="54">
        <f>IF(L152&lt;181,SUM($M$17:M152),0)</f>
        <v>1360000</v>
      </c>
      <c r="O152" s="55">
        <f t="shared" si="25"/>
        <v>440000</v>
      </c>
    </row>
    <row r="153" spans="1:15" x14ac:dyDescent="0.3">
      <c r="A153" s="11">
        <v>137</v>
      </c>
      <c r="B153" s="5">
        <f t="shared" ca="1" si="18"/>
        <v>50131</v>
      </c>
      <c r="C153" s="12">
        <f>IF(L153&lt;181,$C$3*CHOOSE(MATCH($A$5,{0.2,0.25,0.3},0),ratios_hidden!B139,ratios_hidden!E139,ratios_hidden!H139),0)</f>
        <v>13709.936359484602</v>
      </c>
      <c r="D153" s="12">
        <f t="shared" si="19"/>
        <v>2193.5898175175362</v>
      </c>
      <c r="E153" s="12">
        <f t="shared" si="20"/>
        <v>10000</v>
      </c>
      <c r="F153" s="12">
        <f>IF(L153&lt;181,$C$3*CHOOSE(MATCH($A$5,{0.2,0.25,0.3},0),ratios_hidden!C139,ratios_hidden!F139,ratios_hidden!I139),0)</f>
        <v>1050.0042085829484</v>
      </c>
      <c r="G153" s="12">
        <f>IF(L153&lt;181,$C$3*CHOOSE(MATCH($A$5,{0.2,0.25,0.3},0),ratios_hidden!D139,ratios_hidden!G139,ratios_hidden!J139),0)</f>
        <v>121.47791673883746</v>
      </c>
      <c r="H153" s="12">
        <f t="shared" si="21"/>
        <v>19.436466678213996</v>
      </c>
      <c r="I153" s="18">
        <f t="shared" si="22"/>
        <v>27094.444769002137</v>
      </c>
      <c r="J153" s="57"/>
      <c r="K153" s="53">
        <f t="shared" si="23"/>
        <v>0</v>
      </c>
      <c r="L153" s="54">
        <f>COUNT($A$17:A153)+SUM($J$17:J153)</f>
        <v>137</v>
      </c>
      <c r="M153" s="54">
        <f t="shared" si="24"/>
        <v>10000</v>
      </c>
      <c r="N153" s="54">
        <f>IF(L153&lt;181,SUM($M$17:M153),0)</f>
        <v>1370000</v>
      </c>
      <c r="O153" s="55">
        <f t="shared" si="25"/>
        <v>430000</v>
      </c>
    </row>
    <row r="154" spans="1:15" x14ac:dyDescent="0.3">
      <c r="A154" s="11">
        <v>138</v>
      </c>
      <c r="B154" s="5">
        <f t="shared" ca="1" si="18"/>
        <v>50161</v>
      </c>
      <c r="C154" s="12">
        <f>IF(L154&lt;181,$C$3*CHOOSE(MATCH($A$5,{0.2,0.25,0.3},0),ratios_hidden!B140,ratios_hidden!E140,ratios_hidden!H140),0)</f>
        <v>13709.936359484602</v>
      </c>
      <c r="D154" s="12">
        <f t="shared" si="19"/>
        <v>2193.5898175175362</v>
      </c>
      <c r="E154" s="12">
        <f t="shared" si="20"/>
        <v>10000</v>
      </c>
      <c r="F154" s="12">
        <f>IF(L154&lt;181,$C$3*CHOOSE(MATCH($A$5,{0.2,0.25,0.3},0),ratios_hidden!C140,ratios_hidden!F140,ratios_hidden!I140),0)</f>
        <v>1052.2661720307888</v>
      </c>
      <c r="G154" s="12">
        <f>IF(L154&lt;181,$C$3*CHOOSE(MATCH($A$5,{0.2,0.25,0.3},0),ratios_hidden!D140,ratios_hidden!G140,ratios_hidden!J140),0)</f>
        <v>119.52794824932155</v>
      </c>
      <c r="H154" s="12">
        <f t="shared" si="21"/>
        <v>19.124471719891449</v>
      </c>
      <c r="I154" s="18">
        <f t="shared" si="22"/>
        <v>27094.444769002137</v>
      </c>
      <c r="J154" s="57"/>
      <c r="K154" s="53">
        <f t="shared" si="23"/>
        <v>0</v>
      </c>
      <c r="L154" s="54">
        <f>COUNT($A$17:A154)+SUM($J$17:J154)</f>
        <v>138</v>
      </c>
      <c r="M154" s="54">
        <f t="shared" si="24"/>
        <v>10000</v>
      </c>
      <c r="N154" s="54">
        <f>IF(L154&lt;181,SUM($M$17:M154),0)</f>
        <v>1380000</v>
      </c>
      <c r="O154" s="55">
        <f t="shared" si="25"/>
        <v>420000</v>
      </c>
    </row>
    <row r="155" spans="1:15" x14ac:dyDescent="0.3">
      <c r="A155" s="11">
        <v>139</v>
      </c>
      <c r="B155" s="5">
        <f t="shared" ca="1" si="18"/>
        <v>50192</v>
      </c>
      <c r="C155" s="12">
        <f>IF(L155&lt;181,$C$3*CHOOSE(MATCH($A$5,{0.2,0.25,0.3},0),ratios_hidden!B141,ratios_hidden!E141,ratios_hidden!H141),0)</f>
        <v>13709.936359484602</v>
      </c>
      <c r="D155" s="12">
        <f t="shared" si="19"/>
        <v>2193.5898175175362</v>
      </c>
      <c r="E155" s="12">
        <f t="shared" si="20"/>
        <v>10000</v>
      </c>
      <c r="F155" s="12">
        <f>IF(L155&lt;181,$C$3*CHOOSE(MATCH($A$5,{0.2,0.25,0.3},0),ratios_hidden!C141,ratios_hidden!F141,ratios_hidden!I141),0)</f>
        <v>1054.563007415114</v>
      </c>
      <c r="G155" s="12">
        <f>IF(L155&lt;181,$C$3*CHOOSE(MATCH($A$5,{0.2,0.25,0.3},0),ratios_hidden!D141,ratios_hidden!G141,ratios_hidden!J141),0)</f>
        <v>117.5479177455922</v>
      </c>
      <c r="H155" s="12">
        <f t="shared" si="21"/>
        <v>18.807666839294754</v>
      </c>
      <c r="I155" s="18">
        <f t="shared" si="22"/>
        <v>27094.444769002137</v>
      </c>
      <c r="J155" s="57"/>
      <c r="K155" s="53">
        <f t="shared" si="23"/>
        <v>0</v>
      </c>
      <c r="L155" s="54">
        <f>COUNT($A$17:A155)+SUM($J$17:J155)</f>
        <v>139</v>
      </c>
      <c r="M155" s="54">
        <f t="shared" si="24"/>
        <v>10000</v>
      </c>
      <c r="N155" s="54">
        <f>IF(L155&lt;181,SUM($M$17:M155),0)</f>
        <v>1390000</v>
      </c>
      <c r="O155" s="55">
        <f t="shared" si="25"/>
        <v>410000</v>
      </c>
    </row>
    <row r="156" spans="1:15" x14ac:dyDescent="0.3">
      <c r="A156" s="11">
        <v>140</v>
      </c>
      <c r="B156" s="5">
        <f t="shared" ca="1" si="18"/>
        <v>50222</v>
      </c>
      <c r="C156" s="12">
        <f>IF(L156&lt;181,$C$3*CHOOSE(MATCH($A$5,{0.2,0.25,0.3},0),ratios_hidden!B142,ratios_hidden!E142,ratios_hidden!H142),0)</f>
        <v>13709.936359484602</v>
      </c>
      <c r="D156" s="12">
        <f t="shared" si="19"/>
        <v>2193.5898175175362</v>
      </c>
      <c r="E156" s="12">
        <f t="shared" si="20"/>
        <v>10000</v>
      </c>
      <c r="F156" s="12">
        <f>IF(L156&lt;181,$C$3*CHOOSE(MATCH($A$5,{0.2,0.25,0.3},0),ratios_hidden!C142,ratios_hidden!F142,ratios_hidden!I142),0)</f>
        <v>1056.8952523449511</v>
      </c>
      <c r="G156" s="12">
        <f>IF(L156&lt;181,$C$3*CHOOSE(MATCH($A$5,{0.2,0.25,0.3},0),ratios_hidden!D142,ratios_hidden!G142,ratios_hidden!J142),0)</f>
        <v>115.53736177159705</v>
      </c>
      <c r="H156" s="12">
        <f t="shared" si="21"/>
        <v>18.485977883455529</v>
      </c>
      <c r="I156" s="18">
        <f t="shared" si="22"/>
        <v>27094.444769002141</v>
      </c>
      <c r="J156" s="57"/>
      <c r="K156" s="53">
        <f t="shared" si="23"/>
        <v>0</v>
      </c>
      <c r="L156" s="54">
        <f>COUNT($A$17:A156)+SUM($J$17:J156)</f>
        <v>140</v>
      </c>
      <c r="M156" s="54">
        <f t="shared" si="24"/>
        <v>10000</v>
      </c>
      <c r="N156" s="54">
        <f>IF(L156&lt;181,SUM($M$17:M156),0)</f>
        <v>1400000</v>
      </c>
      <c r="O156" s="55">
        <f t="shared" si="25"/>
        <v>400000</v>
      </c>
    </row>
    <row r="157" spans="1:15" x14ac:dyDescent="0.3">
      <c r="A157" s="11">
        <v>141</v>
      </c>
      <c r="B157" s="5">
        <f t="shared" ca="1" si="18"/>
        <v>50253</v>
      </c>
      <c r="C157" s="12">
        <f>IF(L157&lt;181,$C$3*CHOOSE(MATCH($A$5,{0.2,0.25,0.3},0),ratios_hidden!B143,ratios_hidden!E143,ratios_hidden!H143),0)</f>
        <v>13709.936359484602</v>
      </c>
      <c r="D157" s="12">
        <f t="shared" si="19"/>
        <v>2193.5898175175362</v>
      </c>
      <c r="E157" s="12">
        <f t="shared" si="20"/>
        <v>10000</v>
      </c>
      <c r="F157" s="12">
        <f>IF(L157&lt;181,$C$3*CHOOSE(MATCH($A$5,{0.2,0.25,0.3},0),ratios_hidden!C143,ratios_hidden!F143,ratios_hidden!I143),0)</f>
        <v>1059.2634527174537</v>
      </c>
      <c r="G157" s="12">
        <f>IF(L157&lt;181,$C$3*CHOOSE(MATCH($A$5,{0.2,0.25,0.3},0),ratios_hidden!D143,ratios_hidden!G143,ratios_hidden!J143),0)</f>
        <v>113.49580972633612</v>
      </c>
      <c r="H157" s="12">
        <f t="shared" si="21"/>
        <v>18.15932955621378</v>
      </c>
      <c r="I157" s="18">
        <f t="shared" si="22"/>
        <v>27094.444769002141</v>
      </c>
      <c r="J157" s="57"/>
      <c r="K157" s="53">
        <f t="shared" si="23"/>
        <v>0</v>
      </c>
      <c r="L157" s="54">
        <f>COUNT($A$17:A157)+SUM($J$17:J157)</f>
        <v>141</v>
      </c>
      <c r="M157" s="54">
        <f t="shared" si="24"/>
        <v>10000</v>
      </c>
      <c r="N157" s="54">
        <f>IF(L157&lt;181,SUM($M$17:M157),0)</f>
        <v>1410000</v>
      </c>
      <c r="O157" s="55">
        <f t="shared" si="25"/>
        <v>390000</v>
      </c>
    </row>
    <row r="158" spans="1:15" x14ac:dyDescent="0.3">
      <c r="A158" s="11">
        <v>142</v>
      </c>
      <c r="B158" s="5">
        <f t="shared" ca="1" si="18"/>
        <v>50284</v>
      </c>
      <c r="C158" s="12">
        <f>IF(L158&lt;181,$C$3*CHOOSE(MATCH($A$5,{0.2,0.25,0.3},0),ratios_hidden!B144,ratios_hidden!E144,ratios_hidden!H144),0)</f>
        <v>13709.936359484602</v>
      </c>
      <c r="D158" s="12">
        <f t="shared" si="19"/>
        <v>2193.5898175175362</v>
      </c>
      <c r="E158" s="12">
        <f t="shared" si="20"/>
        <v>10000</v>
      </c>
      <c r="F158" s="12">
        <f>IF(L158&lt;181,$C$3*CHOOSE(MATCH($A$5,{0.2,0.25,0.3},0),ratios_hidden!C144,ratios_hidden!F144,ratios_hidden!I144),0)</f>
        <v>1061.6681628456947</v>
      </c>
      <c r="G158" s="12">
        <f>IF(L158&lt;181,$C$3*CHOOSE(MATCH($A$5,{0.2,0.25,0.3},0),ratios_hidden!D144,ratios_hidden!G144,ratios_hidden!J144),0)</f>
        <v>111.42278375371077</v>
      </c>
      <c r="H158" s="12">
        <f t="shared" si="21"/>
        <v>17.827645400593724</v>
      </c>
      <c r="I158" s="18">
        <f t="shared" si="22"/>
        <v>27094.444769002137</v>
      </c>
      <c r="J158" s="57"/>
      <c r="K158" s="53">
        <f t="shared" si="23"/>
        <v>0</v>
      </c>
      <c r="L158" s="54">
        <f>COUNT($A$17:A158)+SUM($J$17:J158)</f>
        <v>142</v>
      </c>
      <c r="M158" s="54">
        <f t="shared" si="24"/>
        <v>10000</v>
      </c>
      <c r="N158" s="54">
        <f>IF(L158&lt;181,SUM($M$17:M158),0)</f>
        <v>1420000</v>
      </c>
      <c r="O158" s="55">
        <f t="shared" si="25"/>
        <v>380000</v>
      </c>
    </row>
    <row r="159" spans="1:15" x14ac:dyDescent="0.3">
      <c r="A159" s="11">
        <v>143</v>
      </c>
      <c r="B159" s="5">
        <f t="shared" ca="1" si="18"/>
        <v>50314</v>
      </c>
      <c r="C159" s="12">
        <f>IF(L159&lt;181,$C$3*CHOOSE(MATCH($A$5,{0.2,0.25,0.3},0),ratios_hidden!B145,ratios_hidden!E145,ratios_hidden!H145),0)</f>
        <v>13709.936359484602</v>
      </c>
      <c r="D159" s="12">
        <f t="shared" si="19"/>
        <v>2193.5898175175362</v>
      </c>
      <c r="E159" s="12">
        <f t="shared" si="20"/>
        <v>10000</v>
      </c>
      <c r="F159" s="12">
        <f>IF(L159&lt;181,$C$3*CHOOSE(MATCH($A$5,{0.2,0.25,0.3},0),ratios_hidden!C145,ratios_hidden!F145,ratios_hidden!I145),0)</f>
        <v>1064.1099455884187</v>
      </c>
      <c r="G159" s="12">
        <f>IF(L159&lt;181,$C$3*CHOOSE(MATCH($A$5,{0.2,0.25,0.3},0),ratios_hidden!D145,ratios_hidden!G145,ratios_hidden!J145),0)</f>
        <v>109.3177986306741</v>
      </c>
      <c r="H159" s="12">
        <f t="shared" si="21"/>
        <v>17.490847780907856</v>
      </c>
      <c r="I159" s="18">
        <f t="shared" si="22"/>
        <v>27094.444769002137</v>
      </c>
      <c r="J159" s="57"/>
      <c r="K159" s="53">
        <f t="shared" si="23"/>
        <v>0</v>
      </c>
      <c r="L159" s="54">
        <f>COUNT($A$17:A159)+SUM($J$17:J159)</f>
        <v>143</v>
      </c>
      <c r="M159" s="54">
        <f t="shared" si="24"/>
        <v>10000</v>
      </c>
      <c r="N159" s="54">
        <f>IF(L159&lt;181,SUM($M$17:M159),0)</f>
        <v>1430000</v>
      </c>
      <c r="O159" s="55">
        <f t="shared" si="25"/>
        <v>370000</v>
      </c>
    </row>
    <row r="160" spans="1:15" x14ac:dyDescent="0.3">
      <c r="A160" s="11">
        <v>144</v>
      </c>
      <c r="B160" s="5">
        <f t="shared" ca="1" si="18"/>
        <v>50345</v>
      </c>
      <c r="C160" s="12">
        <f>IF(L160&lt;181,$C$3*CHOOSE(MATCH($A$5,{0.2,0.25,0.3},0),ratios_hidden!B146,ratios_hidden!E146,ratios_hidden!H146),0)</f>
        <v>13709.936359484602</v>
      </c>
      <c r="D160" s="12">
        <f t="shared" si="19"/>
        <v>2193.5898175175362</v>
      </c>
      <c r="E160" s="12">
        <f t="shared" si="20"/>
        <v>10000</v>
      </c>
      <c r="F160" s="12">
        <f>IF(L160&lt;181,$C$3*CHOOSE(MATCH($A$5,{0.2,0.25,0.3},0),ratios_hidden!C146,ratios_hidden!F146,ratios_hidden!I146),0)</f>
        <v>1066.5893724817572</v>
      </c>
      <c r="G160" s="12">
        <f>IF(L160&lt;181,$C$3*CHOOSE(MATCH($A$5,{0.2,0.25,0.3},0),ratios_hidden!D146,ratios_hidden!G146,ratios_hidden!J146),0)</f>
        <v>107.1803616536573</v>
      </c>
      <c r="H160" s="12">
        <f t="shared" si="21"/>
        <v>17.148857864585167</v>
      </c>
      <c r="I160" s="18">
        <f t="shared" si="22"/>
        <v>27094.444769002137</v>
      </c>
      <c r="J160" s="57"/>
      <c r="K160" s="53">
        <f t="shared" si="23"/>
        <v>0</v>
      </c>
      <c r="L160" s="54">
        <f>COUNT($A$17:A160)+SUM($J$17:J160)</f>
        <v>144</v>
      </c>
      <c r="M160" s="54">
        <f t="shared" si="24"/>
        <v>10000</v>
      </c>
      <c r="N160" s="54">
        <f>IF(L160&lt;181,SUM($M$17:M160),0)</f>
        <v>1440000</v>
      </c>
      <c r="O160" s="55">
        <f t="shared" si="25"/>
        <v>360000</v>
      </c>
    </row>
    <row r="161" spans="1:15" x14ac:dyDescent="0.3">
      <c r="A161" s="13">
        <v>145</v>
      </c>
      <c r="B161" s="6">
        <f t="shared" ca="1" si="18"/>
        <v>50375</v>
      </c>
      <c r="C161" s="14">
        <f>IF(L161&lt;181,$C$3*CHOOSE(MATCH($A$5,{0.2,0.25,0.3},0),ratios_hidden!B147,ratios_hidden!E147,ratios_hidden!H147),0)</f>
        <v>13709.936359484602</v>
      </c>
      <c r="D161" s="14">
        <f t="shared" si="19"/>
        <v>2193.5898175175362</v>
      </c>
      <c r="E161" s="14">
        <f t="shared" si="20"/>
        <v>10000</v>
      </c>
      <c r="F161" s="14">
        <f>IF(L161&lt;181,$C$3*CHOOSE(MATCH($A$5,{0.2,0.25,0.3},0),ratios_hidden!C147,ratios_hidden!F147,ratios_hidden!I147),0)</f>
        <v>1069.1070238730367</v>
      </c>
      <c r="G161" s="14">
        <f>IF(L161&lt;181,$C$3*CHOOSE(MATCH($A$5,{0.2,0.25,0.3},0),ratios_hidden!D147,ratios_hidden!G147,ratios_hidden!J147),0)</f>
        <v>105.00997252324481</v>
      </c>
      <c r="H161" s="14">
        <f t="shared" si="21"/>
        <v>16.801595603719171</v>
      </c>
      <c r="I161" s="18">
        <f t="shared" si="22"/>
        <v>27094.444769002137</v>
      </c>
      <c r="J161" s="57"/>
      <c r="K161" s="53">
        <f t="shared" si="23"/>
        <v>0</v>
      </c>
      <c r="L161" s="54">
        <f>COUNT($A$17:A161)+SUM($J$17:J161)</f>
        <v>145</v>
      </c>
      <c r="M161" s="54">
        <f t="shared" si="24"/>
        <v>10000</v>
      </c>
      <c r="N161" s="54">
        <f>IF(L161&lt;181,SUM($M$17:M161),0)</f>
        <v>1450000</v>
      </c>
      <c r="O161" s="55">
        <f t="shared" si="25"/>
        <v>350000</v>
      </c>
    </row>
    <row r="162" spans="1:15" x14ac:dyDescent="0.3">
      <c r="A162" s="11">
        <v>146</v>
      </c>
      <c r="B162" s="5">
        <f t="shared" ca="1" si="18"/>
        <v>50406</v>
      </c>
      <c r="C162" s="12">
        <f>IF(L162&lt;181,$C$3*CHOOSE(MATCH($A$5,{0.2,0.25,0.3},0),ratios_hidden!B148,ratios_hidden!E148,ratios_hidden!H148),0)</f>
        <v>13709.936359484602</v>
      </c>
      <c r="D162" s="12">
        <f t="shared" si="19"/>
        <v>2193.5898175175362</v>
      </c>
      <c r="E162" s="12">
        <f t="shared" si="20"/>
        <v>10000</v>
      </c>
      <c r="F162" s="12">
        <f>IF(L162&lt;181,$C$3*CHOOSE(MATCH($A$5,{0.2,0.25,0.3},0),ratios_hidden!C148,ratios_hidden!F148,ratios_hidden!I148),0)</f>
        <v>1071.6634890565981</v>
      </c>
      <c r="G162" s="12">
        <f>IF(L162&lt;181,$C$3*CHOOSE(MATCH($A$5,{0.2,0.25,0.3},0),ratios_hidden!D148,ratios_hidden!G148,ratios_hidden!J148),0)</f>
        <v>102.80612322707179</v>
      </c>
      <c r="H162" s="12">
        <f t="shared" si="21"/>
        <v>16.448979716331486</v>
      </c>
      <c r="I162" s="18">
        <f t="shared" si="22"/>
        <v>27094.444769002141</v>
      </c>
      <c r="J162" s="57"/>
      <c r="K162" s="53">
        <f t="shared" si="23"/>
        <v>0</v>
      </c>
      <c r="L162" s="54">
        <f>COUNT($A$17:A162)+SUM($J$17:J162)</f>
        <v>146</v>
      </c>
      <c r="M162" s="54">
        <f t="shared" si="24"/>
        <v>10000</v>
      </c>
      <c r="N162" s="54">
        <f>IF(L162&lt;181,SUM($M$17:M162),0)</f>
        <v>1460000</v>
      </c>
      <c r="O162" s="55">
        <f t="shared" si="25"/>
        <v>340000</v>
      </c>
    </row>
    <row r="163" spans="1:15" x14ac:dyDescent="0.3">
      <c r="A163" s="11">
        <v>147</v>
      </c>
      <c r="B163" s="5">
        <f t="shared" ca="1" si="18"/>
        <v>50437</v>
      </c>
      <c r="C163" s="12">
        <f>IF(L163&lt;181,$C$3*CHOOSE(MATCH($A$5,{0.2,0.25,0.3},0),ratios_hidden!B149,ratios_hidden!E149,ratios_hidden!H149),0)</f>
        <v>13709.936359484602</v>
      </c>
      <c r="D163" s="12">
        <f t="shared" si="19"/>
        <v>2193.5898175175362</v>
      </c>
      <c r="E163" s="12">
        <f t="shared" si="20"/>
        <v>10000</v>
      </c>
      <c r="F163" s="12">
        <f>IF(L163&lt;181,$C$3*CHOOSE(MATCH($A$5,{0.2,0.25,0.3},0),ratios_hidden!C149,ratios_hidden!F149,ratios_hidden!I149),0)</f>
        <v>1074.2593664117371</v>
      </c>
      <c r="G163" s="12">
        <f>IF(L163&lt;181,$C$3*CHOOSE(MATCH($A$5,{0.2,0.25,0.3},0),ratios_hidden!D149,ratios_hidden!G149,ratios_hidden!J149),0)</f>
        <v>100.56829792091611</v>
      </c>
      <c r="H163" s="12">
        <f t="shared" si="21"/>
        <v>16.090927667346577</v>
      </c>
      <c r="I163" s="18">
        <f t="shared" si="22"/>
        <v>27094.444769002141</v>
      </c>
      <c r="J163" s="57"/>
      <c r="K163" s="53">
        <f t="shared" si="23"/>
        <v>0</v>
      </c>
      <c r="L163" s="54">
        <f>COUNT($A$17:A163)+SUM($J$17:J163)</f>
        <v>147</v>
      </c>
      <c r="M163" s="54">
        <f t="shared" si="24"/>
        <v>10000</v>
      </c>
      <c r="N163" s="54">
        <f>IF(L163&lt;181,SUM($M$17:M163),0)</f>
        <v>1470000</v>
      </c>
      <c r="O163" s="55">
        <f t="shared" si="25"/>
        <v>330000</v>
      </c>
    </row>
    <row r="164" spans="1:15" x14ac:dyDescent="0.3">
      <c r="A164" s="11">
        <v>148</v>
      </c>
      <c r="B164" s="5">
        <f t="shared" ca="1" si="18"/>
        <v>50465</v>
      </c>
      <c r="C164" s="12">
        <f>IF(L164&lt;181,$C$3*CHOOSE(MATCH($A$5,{0.2,0.25,0.3},0),ratios_hidden!B150,ratios_hidden!E150,ratios_hidden!H150),0)</f>
        <v>13709.936359484602</v>
      </c>
      <c r="D164" s="12">
        <f t="shared" si="19"/>
        <v>2193.5898175175362</v>
      </c>
      <c r="E164" s="12">
        <f t="shared" si="20"/>
        <v>10000</v>
      </c>
      <c r="F164" s="12">
        <f>IF(L164&lt;181,$C$3*CHOOSE(MATCH($A$5,{0.2,0.25,0.3},0),ratios_hidden!C150,ratios_hidden!F150,ratios_hidden!I150),0)</f>
        <v>1076.8952635427706</v>
      </c>
      <c r="G164" s="12">
        <f>IF(L164&lt;181,$C$3*CHOOSE(MATCH($A$5,{0.2,0.25,0.3},0),ratios_hidden!D150,ratios_hidden!G150,ratios_hidden!J150),0)</f>
        <v>98.295972807957199</v>
      </c>
      <c r="H164" s="12">
        <f t="shared" si="21"/>
        <v>15.727355649273152</v>
      </c>
      <c r="I164" s="18">
        <f t="shared" si="22"/>
        <v>27094.444769002141</v>
      </c>
      <c r="J164" s="57"/>
      <c r="K164" s="53">
        <f t="shared" si="23"/>
        <v>0</v>
      </c>
      <c r="L164" s="54">
        <f>COUNT($A$17:A164)+SUM($J$17:J164)</f>
        <v>148</v>
      </c>
      <c r="M164" s="54">
        <f t="shared" si="24"/>
        <v>10000</v>
      </c>
      <c r="N164" s="54">
        <f>IF(L164&lt;181,SUM($M$17:M164),0)</f>
        <v>1480000</v>
      </c>
      <c r="O164" s="55">
        <f t="shared" si="25"/>
        <v>320000</v>
      </c>
    </row>
    <row r="165" spans="1:15" x14ac:dyDescent="0.3">
      <c r="A165" s="11">
        <v>149</v>
      </c>
      <c r="B165" s="5">
        <f t="shared" ca="1" si="18"/>
        <v>50496</v>
      </c>
      <c r="C165" s="12">
        <f>IF(L165&lt;181,$C$3*CHOOSE(MATCH($A$5,{0.2,0.25,0.3},0),ratios_hidden!B151,ratios_hidden!E151,ratios_hidden!H151),0)</f>
        <v>13709.936359484602</v>
      </c>
      <c r="D165" s="12">
        <f t="shared" si="19"/>
        <v>2193.5898175175362</v>
      </c>
      <c r="E165" s="12">
        <f t="shared" si="20"/>
        <v>10000</v>
      </c>
      <c r="F165" s="12">
        <f>IF(L165&lt;181,$C$3*CHOOSE(MATCH($A$5,{0.2,0.25,0.3},0),ratios_hidden!C151,ratios_hidden!F151,ratios_hidden!I151),0)</f>
        <v>1079.5717974212403</v>
      </c>
      <c r="G165" s="12">
        <f>IF(L165&lt;181,$C$3*CHOOSE(MATCH($A$5,{0.2,0.25,0.3},0),ratios_hidden!D151,ratios_hidden!G151,ratios_hidden!J151),0)</f>
        <v>95.988616016173495</v>
      </c>
      <c r="H165" s="12">
        <f t="shared" si="21"/>
        <v>15.35817856258776</v>
      </c>
      <c r="I165" s="18">
        <f t="shared" si="22"/>
        <v>27094.444769002137</v>
      </c>
      <c r="J165" s="57"/>
      <c r="K165" s="53">
        <f t="shared" si="23"/>
        <v>0</v>
      </c>
      <c r="L165" s="54">
        <f>COUNT($A$17:A165)+SUM($J$17:J165)</f>
        <v>149</v>
      </c>
      <c r="M165" s="54">
        <f t="shared" si="24"/>
        <v>10000</v>
      </c>
      <c r="N165" s="54">
        <f>IF(L165&lt;181,SUM($M$17:M165),0)</f>
        <v>1490000</v>
      </c>
      <c r="O165" s="55">
        <f t="shared" si="25"/>
        <v>310000</v>
      </c>
    </row>
    <row r="166" spans="1:15" x14ac:dyDescent="0.3">
      <c r="A166" s="11">
        <v>150</v>
      </c>
      <c r="B166" s="5">
        <f t="shared" ca="1" si="18"/>
        <v>50526</v>
      </c>
      <c r="C166" s="12">
        <f>IF(L166&lt;181,$C$3*CHOOSE(MATCH($A$5,{0.2,0.25,0.3},0),ratios_hidden!B152,ratios_hidden!E152,ratios_hidden!H152),0)</f>
        <v>13709.936359484598</v>
      </c>
      <c r="D166" s="12">
        <f t="shared" si="19"/>
        <v>2193.5898175175357</v>
      </c>
      <c r="E166" s="12">
        <f t="shared" si="20"/>
        <v>10000</v>
      </c>
      <c r="F166" s="12">
        <f>IF(L166&lt;181,$C$3*CHOOSE(MATCH($A$5,{0.2,0.25,0.3},0),ratios_hidden!C152,ratios_hidden!F152,ratios_hidden!I152),0)</f>
        <v>1082.2895945303403</v>
      </c>
      <c r="G166" s="12">
        <f>IF(L166&lt;181,$C$3*CHOOSE(MATCH($A$5,{0.2,0.25,0.3},0),ratios_hidden!D152,ratios_hidden!G152,ratios_hidden!J152),0)</f>
        <v>93.645687473849804</v>
      </c>
      <c r="H166" s="12">
        <f t="shared" si="21"/>
        <v>14.983309995815969</v>
      </c>
      <c r="I166" s="18">
        <f t="shared" si="22"/>
        <v>27094.444769002137</v>
      </c>
      <c r="J166" s="57"/>
      <c r="K166" s="53">
        <f t="shared" si="23"/>
        <v>0</v>
      </c>
      <c r="L166" s="54">
        <f>COUNT($A$17:A166)+SUM($J$17:J166)</f>
        <v>150</v>
      </c>
      <c r="M166" s="54">
        <f t="shared" si="24"/>
        <v>10000</v>
      </c>
      <c r="N166" s="54">
        <f>IF(L166&lt;181,SUM($M$17:M166),0)</f>
        <v>1500000</v>
      </c>
      <c r="O166" s="55">
        <f t="shared" si="25"/>
        <v>300000</v>
      </c>
    </row>
    <row r="167" spans="1:15" x14ac:dyDescent="0.3">
      <c r="A167" s="11">
        <v>151</v>
      </c>
      <c r="B167" s="5">
        <f t="shared" ca="1" si="18"/>
        <v>50557</v>
      </c>
      <c r="C167" s="12">
        <f>IF(L167&lt;181,$C$3*CHOOSE(MATCH($A$5,{0.2,0.25,0.3},0),ratios_hidden!B153,ratios_hidden!E153,ratios_hidden!H153),0)</f>
        <v>13709.936359484602</v>
      </c>
      <c r="D167" s="12">
        <f t="shared" si="19"/>
        <v>2193.5898175175362</v>
      </c>
      <c r="E167" s="12">
        <f t="shared" si="20"/>
        <v>10000</v>
      </c>
      <c r="F167" s="12">
        <f>IF(L167&lt;181,$C$3*CHOOSE(MATCH($A$5,{0.2,0.25,0.3},0),ratios_hidden!C153,ratios_hidden!F153,ratios_hidden!I153),0)</f>
        <v>1085.049291011529</v>
      </c>
      <c r="G167" s="12">
        <f>IF(L167&lt;181,$C$3*CHOOSE(MATCH($A$5,{0.2,0.25,0.3},0),ratios_hidden!D153,ratios_hidden!G153,ratios_hidden!J153),0)</f>
        <v>91.266638783165277</v>
      </c>
      <c r="H167" s="12">
        <f t="shared" si="21"/>
        <v>14.602662205306444</v>
      </c>
      <c r="I167" s="18">
        <f t="shared" si="22"/>
        <v>27094.444769002141</v>
      </c>
      <c r="J167" s="57"/>
      <c r="K167" s="53">
        <f t="shared" si="23"/>
        <v>0</v>
      </c>
      <c r="L167" s="54">
        <f>COUNT($A$17:A167)+SUM($J$17:J167)</f>
        <v>151</v>
      </c>
      <c r="M167" s="54">
        <f t="shared" si="24"/>
        <v>10000</v>
      </c>
      <c r="N167" s="54">
        <f>IF(L167&lt;181,SUM($M$17:M167),0)</f>
        <v>1510000</v>
      </c>
      <c r="O167" s="55">
        <f t="shared" si="25"/>
        <v>290000</v>
      </c>
    </row>
    <row r="168" spans="1:15" x14ac:dyDescent="0.3">
      <c r="A168" s="11">
        <v>152</v>
      </c>
      <c r="B168" s="5">
        <f t="shared" ca="1" si="18"/>
        <v>50587</v>
      </c>
      <c r="C168" s="12">
        <f>IF(L168&lt;181,$C$3*CHOOSE(MATCH($A$5,{0.2,0.25,0.3},0),ratios_hidden!B154,ratios_hidden!E154,ratios_hidden!H154),0)</f>
        <v>13709.936359484602</v>
      </c>
      <c r="D168" s="12">
        <f t="shared" si="19"/>
        <v>2193.5898175175362</v>
      </c>
      <c r="E168" s="12">
        <f t="shared" si="20"/>
        <v>10000</v>
      </c>
      <c r="F168" s="12">
        <f>IF(L168&lt;181,$C$3*CHOOSE(MATCH($A$5,{0.2,0.25,0.3},0),ratios_hidden!C154,ratios_hidden!F154,ratios_hidden!I154),0)</f>
        <v>1087.8515328134754</v>
      </c>
      <c r="G168" s="12">
        <f>IF(L168&lt;181,$C$3*CHOOSE(MATCH($A$5,{0.2,0.25,0.3},0),ratios_hidden!D154,ratios_hidden!G154,ratios_hidden!J154),0)</f>
        <v>88.850913091832709</v>
      </c>
      <c r="H168" s="12">
        <f t="shared" si="21"/>
        <v>14.216146094693233</v>
      </c>
      <c r="I168" s="18">
        <f t="shared" si="22"/>
        <v>27094.444769002137</v>
      </c>
      <c r="J168" s="57"/>
      <c r="K168" s="53">
        <f t="shared" si="23"/>
        <v>0</v>
      </c>
      <c r="L168" s="54">
        <f>COUNT($A$17:A168)+SUM($J$17:J168)</f>
        <v>152</v>
      </c>
      <c r="M168" s="54">
        <f t="shared" si="24"/>
        <v>10000</v>
      </c>
      <c r="N168" s="54">
        <f>IF(L168&lt;181,SUM($M$17:M168),0)</f>
        <v>1520000</v>
      </c>
      <c r="O168" s="55">
        <f t="shared" si="25"/>
        <v>280000</v>
      </c>
    </row>
    <row r="169" spans="1:15" x14ac:dyDescent="0.3">
      <c r="A169" s="11">
        <v>153</v>
      </c>
      <c r="B169" s="5">
        <f t="shared" ca="1" si="18"/>
        <v>50618</v>
      </c>
      <c r="C169" s="12">
        <f>IF(L169&lt;181,$C$3*CHOOSE(MATCH($A$5,{0.2,0.25,0.3},0),ratios_hidden!B155,ratios_hidden!E155,ratios_hidden!H155),0)</f>
        <v>13709.936359484602</v>
      </c>
      <c r="D169" s="12">
        <f t="shared" si="19"/>
        <v>2193.5898175175362</v>
      </c>
      <c r="E169" s="12">
        <f t="shared" si="20"/>
        <v>10000</v>
      </c>
      <c r="F169" s="12">
        <f>IF(L169&lt;181,$C$3*CHOOSE(MATCH($A$5,{0.2,0.25,0.3},0),ratios_hidden!C155,ratios_hidden!F155,ratios_hidden!I155),0)</f>
        <v>1090.6969758432015</v>
      </c>
      <c r="G169" s="12">
        <f>IF(L169&lt;181,$C$3*CHOOSE(MATCH($A$5,{0.2,0.25,0.3},0),ratios_hidden!D155,ratios_hidden!G155,ratios_hidden!J155),0)</f>
        <v>86.397944962758771</v>
      </c>
      <c r="H169" s="12">
        <f t="shared" si="21"/>
        <v>13.823671194041404</v>
      </c>
      <c r="I169" s="18">
        <f t="shared" si="22"/>
        <v>27094.444769002141</v>
      </c>
      <c r="J169" s="57"/>
      <c r="K169" s="53">
        <f t="shared" si="23"/>
        <v>0</v>
      </c>
      <c r="L169" s="54">
        <f>COUNT($A$17:A169)+SUM($J$17:J169)</f>
        <v>153</v>
      </c>
      <c r="M169" s="54">
        <f t="shared" si="24"/>
        <v>10000</v>
      </c>
      <c r="N169" s="54">
        <f>IF(L169&lt;181,SUM($M$17:M169),0)</f>
        <v>1530000</v>
      </c>
      <c r="O169" s="55">
        <f t="shared" si="25"/>
        <v>270000</v>
      </c>
    </row>
    <row r="170" spans="1:15" x14ac:dyDescent="0.3">
      <c r="A170" s="11">
        <v>154</v>
      </c>
      <c r="B170" s="5">
        <f t="shared" ca="1" si="18"/>
        <v>50649</v>
      </c>
      <c r="C170" s="12">
        <f>IF(L170&lt;181,$C$3*CHOOSE(MATCH($A$5,{0.2,0.25,0.3},0),ratios_hidden!B156,ratios_hidden!E156,ratios_hidden!H156),0)</f>
        <v>13709.936359484598</v>
      </c>
      <c r="D170" s="12">
        <f t="shared" si="19"/>
        <v>2193.5898175175357</v>
      </c>
      <c r="E170" s="12">
        <f t="shared" si="20"/>
        <v>10000</v>
      </c>
      <c r="F170" s="12">
        <f>IF(L170&lt;181,$C$3*CHOOSE(MATCH($A$5,{0.2,0.25,0.3},0),ratios_hidden!C156,ratios_hidden!F156,ratios_hidden!I156),0)</f>
        <v>1093.5862861196392</v>
      </c>
      <c r="G170" s="12">
        <f>IF(L170&lt;181,$C$3*CHOOSE(MATCH($A$5,{0.2,0.25,0.3},0),ratios_hidden!D156,ratios_hidden!G156,ratios_hidden!J156),0)</f>
        <v>83.907160241694925</v>
      </c>
      <c r="H170" s="12">
        <f t="shared" si="21"/>
        <v>13.425145638671188</v>
      </c>
      <c r="I170" s="18">
        <f t="shared" si="22"/>
        <v>27094.444769002137</v>
      </c>
      <c r="J170" s="57"/>
      <c r="K170" s="53">
        <f t="shared" si="23"/>
        <v>0</v>
      </c>
      <c r="L170" s="54">
        <f>COUNT($A$17:A170)+SUM($J$17:J170)</f>
        <v>154</v>
      </c>
      <c r="M170" s="54">
        <f t="shared" si="24"/>
        <v>10000</v>
      </c>
      <c r="N170" s="54">
        <f>IF(L170&lt;181,SUM($M$17:M170),0)</f>
        <v>1540000</v>
      </c>
      <c r="O170" s="55">
        <f t="shared" si="25"/>
        <v>260000</v>
      </c>
    </row>
    <row r="171" spans="1:15" x14ac:dyDescent="0.3">
      <c r="A171" s="11">
        <v>155</v>
      </c>
      <c r="B171" s="5">
        <f t="shared" ca="1" si="18"/>
        <v>50679</v>
      </c>
      <c r="C171" s="12">
        <f>IF(L171&lt;181,$C$3*CHOOSE(MATCH($A$5,{0.2,0.25,0.3},0),ratios_hidden!B157,ratios_hidden!E157,ratios_hidden!H157),0)</f>
        <v>13709.936359484598</v>
      </c>
      <c r="D171" s="12">
        <f t="shared" si="19"/>
        <v>2193.5898175175357</v>
      </c>
      <c r="E171" s="12">
        <f t="shared" si="20"/>
        <v>10000</v>
      </c>
      <c r="F171" s="12">
        <f>IF(L171&lt;181,$C$3*CHOOSE(MATCH($A$5,{0.2,0.25,0.3},0),ratios_hidden!C157,ratios_hidden!F157,ratios_hidden!I157),0)</f>
        <v>1096.520139929504</v>
      </c>
      <c r="G171" s="12">
        <f>IF(L171&lt;181,$C$3*CHOOSE(MATCH($A$5,{0.2,0.25,0.3},0),ratios_hidden!D157,ratios_hidden!G157,ratios_hidden!J157),0)</f>
        <v>81.377975922848023</v>
      </c>
      <c r="H171" s="12">
        <f t="shared" si="21"/>
        <v>13.020476147655684</v>
      </c>
      <c r="I171" s="18">
        <f t="shared" si="22"/>
        <v>27094.444769002141</v>
      </c>
      <c r="J171" s="57"/>
      <c r="K171" s="53">
        <f t="shared" si="23"/>
        <v>0</v>
      </c>
      <c r="L171" s="54">
        <f>COUNT($A$17:A171)+SUM($J$17:J171)</f>
        <v>155</v>
      </c>
      <c r="M171" s="54">
        <f t="shared" si="24"/>
        <v>10000</v>
      </c>
      <c r="N171" s="54">
        <f>IF(L171&lt;181,SUM($M$17:M171),0)</f>
        <v>1550000</v>
      </c>
      <c r="O171" s="55">
        <f t="shared" si="25"/>
        <v>250000</v>
      </c>
    </row>
    <row r="172" spans="1:15" x14ac:dyDescent="0.3">
      <c r="A172" s="11">
        <v>156</v>
      </c>
      <c r="B172" s="5">
        <f t="shared" ca="1" si="18"/>
        <v>50710</v>
      </c>
      <c r="C172" s="12">
        <f>IF(L172&lt;181,$C$3*CHOOSE(MATCH($A$5,{0.2,0.25,0.3},0),ratios_hidden!B158,ratios_hidden!E158,ratios_hidden!H158),0)</f>
        <v>13709.936359484605</v>
      </c>
      <c r="D172" s="12">
        <f t="shared" si="19"/>
        <v>2193.5898175175371</v>
      </c>
      <c r="E172" s="12">
        <f t="shared" si="20"/>
        <v>10000</v>
      </c>
      <c r="F172" s="12">
        <f>IF(L172&lt;181,$C$3*CHOOSE(MATCH($A$5,{0.2,0.25,0.3},0),ratios_hidden!C158,ratios_hidden!F158,ratios_hidden!I158),0)</f>
        <v>1099.4992239855951</v>
      </c>
      <c r="G172" s="12">
        <f>IF(L172&lt;181,$C$3*CHOOSE(MATCH($A$5,{0.2,0.25,0.3},0),ratios_hidden!D158,ratios_hidden!G158,ratios_hidden!J158),0)</f>
        <v>78.809800012418904</v>
      </c>
      <c r="H172" s="12">
        <f t="shared" si="21"/>
        <v>12.609568001987025</v>
      </c>
      <c r="I172" s="18">
        <f t="shared" si="22"/>
        <v>27094.444769002144</v>
      </c>
      <c r="J172" s="57"/>
      <c r="K172" s="53">
        <f t="shared" si="23"/>
        <v>0</v>
      </c>
      <c r="L172" s="54">
        <f>COUNT($A$17:A172)+SUM($J$17:J172)</f>
        <v>156</v>
      </c>
      <c r="M172" s="54">
        <f t="shared" si="24"/>
        <v>10000</v>
      </c>
      <c r="N172" s="54">
        <f>IF(L172&lt;181,SUM($M$17:M172),0)</f>
        <v>1560000</v>
      </c>
      <c r="O172" s="55">
        <f t="shared" si="25"/>
        <v>240000</v>
      </c>
    </row>
    <row r="173" spans="1:15" x14ac:dyDescent="0.3">
      <c r="A173" s="11">
        <v>157</v>
      </c>
      <c r="B173" s="5">
        <f t="shared" ca="1" si="18"/>
        <v>50740</v>
      </c>
      <c r="C173" s="12">
        <f>IF(L173&lt;181,$C$3*CHOOSE(MATCH($A$5,{0.2,0.25,0.3},0),ratios_hidden!B159,ratios_hidden!E159,ratios_hidden!H159),0)</f>
        <v>13709.936359484602</v>
      </c>
      <c r="D173" s="12">
        <f t="shared" si="19"/>
        <v>2193.5898175175362</v>
      </c>
      <c r="E173" s="12">
        <f t="shared" si="20"/>
        <v>10000</v>
      </c>
      <c r="F173" s="12">
        <f>IF(L173&lt;181,$C$3*CHOOSE(MATCH($A$5,{0.2,0.25,0.3},0),ratios_hidden!C159,ratios_hidden!F159,ratios_hidden!I159),0)</f>
        <v>1102.5242355875591</v>
      </c>
      <c r="G173" s="12">
        <f>IF(L173&lt;181,$C$3*CHOOSE(MATCH($A$5,{0.2,0.25,0.3},0),ratios_hidden!D159,ratios_hidden!G159,ratios_hidden!J159),0)</f>
        <v>76.202031390037305</v>
      </c>
      <c r="H173" s="12">
        <f t="shared" si="21"/>
        <v>12.192325022405969</v>
      </c>
      <c r="I173" s="18">
        <f t="shared" si="22"/>
        <v>27094.444769002141</v>
      </c>
      <c r="J173" s="57"/>
      <c r="K173" s="53">
        <f t="shared" si="23"/>
        <v>0</v>
      </c>
      <c r="L173" s="54">
        <f>COUNT($A$17:A173)+SUM($J$17:J173)</f>
        <v>157</v>
      </c>
      <c r="M173" s="54">
        <f t="shared" si="24"/>
        <v>10000</v>
      </c>
      <c r="N173" s="54">
        <f>IF(L173&lt;181,SUM($M$17:M173),0)</f>
        <v>1570000</v>
      </c>
      <c r="O173" s="55">
        <f t="shared" si="25"/>
        <v>230000</v>
      </c>
    </row>
    <row r="174" spans="1:15" x14ac:dyDescent="0.3">
      <c r="A174" s="11">
        <v>158</v>
      </c>
      <c r="B174" s="5">
        <f t="shared" ca="1" si="18"/>
        <v>50771</v>
      </c>
      <c r="C174" s="12">
        <f>IF(L174&lt;181,$C$3*CHOOSE(MATCH($A$5,{0.2,0.25,0.3},0),ratios_hidden!B160,ratios_hidden!E160,ratios_hidden!H160),0)</f>
        <v>13709.936359484602</v>
      </c>
      <c r="D174" s="12">
        <f t="shared" si="19"/>
        <v>2193.5898175175362</v>
      </c>
      <c r="E174" s="12">
        <f t="shared" si="20"/>
        <v>10000</v>
      </c>
      <c r="F174" s="12">
        <f>IF(L174&lt;181,$C$3*CHOOSE(MATCH($A$5,{0.2,0.25,0.3},0),ratios_hidden!C160,ratios_hidden!F160,ratios_hidden!I160),0)</f>
        <v>1105.595882785052</v>
      </c>
      <c r="G174" s="12">
        <f>IF(L174&lt;181,$C$3*CHOOSE(MATCH($A$5,{0.2,0.25,0.3},0),ratios_hidden!D160,ratios_hidden!G160,ratios_hidden!J160),0)</f>
        <v>73.554059668060688</v>
      </c>
      <c r="H174" s="12">
        <f t="shared" si="21"/>
        <v>11.76864954688971</v>
      </c>
      <c r="I174" s="18">
        <f t="shared" si="22"/>
        <v>27094.444769002141</v>
      </c>
      <c r="J174" s="57"/>
      <c r="K174" s="53">
        <f t="shared" si="23"/>
        <v>0</v>
      </c>
      <c r="L174" s="54">
        <f>COUNT($A$17:A174)+SUM($J$17:J174)</f>
        <v>158</v>
      </c>
      <c r="M174" s="54">
        <f t="shared" si="24"/>
        <v>10000</v>
      </c>
      <c r="N174" s="54">
        <f>IF(L174&lt;181,SUM($M$17:M174),0)</f>
        <v>1580000</v>
      </c>
      <c r="O174" s="55">
        <f t="shared" si="25"/>
        <v>220000</v>
      </c>
    </row>
    <row r="175" spans="1:15" x14ac:dyDescent="0.3">
      <c r="A175" s="11">
        <v>159</v>
      </c>
      <c r="B175" s="5">
        <f t="shared" ca="1" si="18"/>
        <v>50802</v>
      </c>
      <c r="C175" s="12">
        <f>IF(L175&lt;181,$C$3*CHOOSE(MATCH($A$5,{0.2,0.25,0.3},0),ratios_hidden!B161,ratios_hidden!E161,ratios_hidden!H161),0)</f>
        <v>13709.936359484602</v>
      </c>
      <c r="D175" s="12">
        <f t="shared" si="19"/>
        <v>2193.5898175175362</v>
      </c>
      <c r="E175" s="12">
        <f t="shared" si="20"/>
        <v>10000</v>
      </c>
      <c r="F175" s="12">
        <f>IF(L175&lt;181,$C$3*CHOOSE(MATCH($A$5,{0.2,0.25,0.3},0),ratios_hidden!C161,ratios_hidden!F161,ratios_hidden!I161),0)</f>
        <v>1108.7148845435065</v>
      </c>
      <c r="G175" s="12">
        <f>IF(L175&lt;181,$C$3*CHOOSE(MATCH($A$5,{0.2,0.25,0.3},0),ratios_hidden!D161,ratios_hidden!G161,ratios_hidden!J161),0)</f>
        <v>70.865265048703591</v>
      </c>
      <c r="H175" s="12">
        <f t="shared" si="21"/>
        <v>11.338442407792575</v>
      </c>
      <c r="I175" s="18">
        <f t="shared" si="22"/>
        <v>27094.444769002141</v>
      </c>
      <c r="J175" s="57"/>
      <c r="K175" s="53">
        <f t="shared" si="23"/>
        <v>0</v>
      </c>
      <c r="L175" s="54">
        <f>COUNT($A$17:A175)+SUM($J$17:J175)</f>
        <v>159</v>
      </c>
      <c r="M175" s="54">
        <f t="shared" si="24"/>
        <v>10000</v>
      </c>
      <c r="N175" s="54">
        <f>IF(L175&lt;181,SUM($M$17:M175),0)</f>
        <v>1590000</v>
      </c>
      <c r="O175" s="55">
        <f t="shared" si="25"/>
        <v>210000</v>
      </c>
    </row>
    <row r="176" spans="1:15" x14ac:dyDescent="0.3">
      <c r="A176" s="11">
        <v>160</v>
      </c>
      <c r="B176" s="5">
        <f t="shared" ca="1" si="18"/>
        <v>50830</v>
      </c>
      <c r="C176" s="12">
        <f>IF(L176&lt;181,$C$3*CHOOSE(MATCH($A$5,{0.2,0.25,0.3},0),ratios_hidden!B162,ratios_hidden!E162,ratios_hidden!H162),0)</f>
        <v>13709.936359484602</v>
      </c>
      <c r="D176" s="12">
        <f t="shared" si="19"/>
        <v>2193.5898175175362</v>
      </c>
      <c r="E176" s="12">
        <f t="shared" si="20"/>
        <v>10000</v>
      </c>
      <c r="F176" s="12">
        <f>IF(L176&lt;181,$C$3*CHOOSE(MATCH($A$5,{0.2,0.25,0.3},0),ratios_hidden!C162,ratios_hidden!F162,ratios_hidden!I162),0)</f>
        <v>1111.881970912402</v>
      </c>
      <c r="G176" s="12">
        <f>IF(L176&lt;181,$C$3*CHOOSE(MATCH($A$5,{0.2,0.25,0.3},0),ratios_hidden!D162,ratios_hidden!G162,ratios_hidden!J162),0)</f>
        <v>68.135018178964728</v>
      </c>
      <c r="H176" s="12">
        <f t="shared" si="21"/>
        <v>10.901602908634358</v>
      </c>
      <c r="I176" s="18">
        <f t="shared" si="22"/>
        <v>27094.444769002141</v>
      </c>
      <c r="J176" s="57"/>
      <c r="K176" s="53">
        <f t="shared" si="23"/>
        <v>0</v>
      </c>
      <c r="L176" s="54">
        <f>COUNT($A$17:A176)+SUM($J$17:J176)</f>
        <v>160</v>
      </c>
      <c r="M176" s="54">
        <f t="shared" si="24"/>
        <v>10000</v>
      </c>
      <c r="N176" s="54">
        <f>IF(L176&lt;181,SUM($M$17:M176),0)</f>
        <v>1600000</v>
      </c>
      <c r="O176" s="55">
        <f t="shared" si="25"/>
        <v>200000</v>
      </c>
    </row>
    <row r="177" spans="1:15" x14ac:dyDescent="0.3">
      <c r="A177" s="11">
        <v>161</v>
      </c>
      <c r="B177" s="5">
        <f t="shared" ca="1" si="18"/>
        <v>50861</v>
      </c>
      <c r="C177" s="12">
        <f>IF(L177&lt;181,$C$3*CHOOSE(MATCH($A$5,{0.2,0.25,0.3},0),ratios_hidden!B163,ratios_hidden!E163,ratios_hidden!H163),0)</f>
        <v>13709.936359484602</v>
      </c>
      <c r="D177" s="12">
        <f t="shared" si="19"/>
        <v>2193.5898175175362</v>
      </c>
      <c r="E177" s="12">
        <f t="shared" si="20"/>
        <v>10000</v>
      </c>
      <c r="F177" s="12">
        <f>IF(L177&lt;181,$C$3*CHOOSE(MATCH($A$5,{0.2,0.25,0.3},0),ratios_hidden!C163,ratios_hidden!F163,ratios_hidden!I163),0)</f>
        <v>1115.0978831961545</v>
      </c>
      <c r="G177" s="12">
        <f>IF(L177&lt;181,$C$3*CHOOSE(MATCH($A$5,{0.2,0.25,0.3},0),ratios_hidden!D163,ratios_hidden!G163,ratios_hidden!J163),0)</f>
        <v>65.362680003317408</v>
      </c>
      <c r="H177" s="12">
        <f t="shared" si="21"/>
        <v>10.458028800530785</v>
      </c>
      <c r="I177" s="18">
        <f t="shared" si="22"/>
        <v>27094.444769002141</v>
      </c>
      <c r="J177" s="57"/>
      <c r="K177" s="53">
        <f t="shared" si="23"/>
        <v>0</v>
      </c>
      <c r="L177" s="54">
        <f>COUNT($A$17:A177)+SUM($J$17:J177)</f>
        <v>161</v>
      </c>
      <c r="M177" s="54">
        <f t="shared" si="24"/>
        <v>10000</v>
      </c>
      <c r="N177" s="54">
        <f>IF(L177&lt;181,SUM($M$17:M177),0)</f>
        <v>1610000</v>
      </c>
      <c r="O177" s="55">
        <f t="shared" si="25"/>
        <v>190000</v>
      </c>
    </row>
    <row r="178" spans="1:15" x14ac:dyDescent="0.3">
      <c r="A178" s="11">
        <v>162</v>
      </c>
      <c r="B178" s="5">
        <f t="shared" ca="1" si="18"/>
        <v>50891</v>
      </c>
      <c r="C178" s="12">
        <f>IF(L178&lt;181,$C$3*CHOOSE(MATCH($A$5,{0.2,0.25,0.3},0),ratios_hidden!B164,ratios_hidden!E164,ratios_hidden!H164),0)</f>
        <v>13709.936359484602</v>
      </c>
      <c r="D178" s="12">
        <f t="shared" si="19"/>
        <v>2193.5898175175362</v>
      </c>
      <c r="E178" s="12">
        <f t="shared" si="20"/>
        <v>10000</v>
      </c>
      <c r="F178" s="12">
        <f>IF(L178&lt;181,$C$3*CHOOSE(MATCH($A$5,{0.2,0.25,0.3},0),ratios_hidden!C164,ratios_hidden!F164,ratios_hidden!I164),0)</f>
        <v>1118.3633741276128</v>
      </c>
      <c r="G178" s="12">
        <f>IF(L178&lt;181,$C$3*CHOOSE(MATCH($A$5,{0.2,0.25,0.3},0),ratios_hidden!D164,ratios_hidden!G164,ratios_hidden!J164),0)</f>
        <v>62.547601614128851</v>
      </c>
      <c r="H178" s="12">
        <f t="shared" si="21"/>
        <v>10.007616258260617</v>
      </c>
      <c r="I178" s="18">
        <f t="shared" si="22"/>
        <v>27094.444769002141</v>
      </c>
      <c r="J178" s="57"/>
      <c r="K178" s="53">
        <f t="shared" si="23"/>
        <v>0</v>
      </c>
      <c r="L178" s="54">
        <f>COUNT($A$17:A178)+SUM($J$17:J178)</f>
        <v>162</v>
      </c>
      <c r="M178" s="54">
        <f t="shared" si="24"/>
        <v>10000</v>
      </c>
      <c r="N178" s="54">
        <f>IF(L178&lt;181,SUM($M$17:M178),0)</f>
        <v>1620000</v>
      </c>
      <c r="O178" s="55">
        <f t="shared" si="25"/>
        <v>180000</v>
      </c>
    </row>
    <row r="179" spans="1:15" x14ac:dyDescent="0.3">
      <c r="A179" s="11">
        <v>163</v>
      </c>
      <c r="B179" s="5">
        <f t="shared" ca="1" si="18"/>
        <v>50922</v>
      </c>
      <c r="C179" s="12">
        <f>IF(L179&lt;181,$C$3*CHOOSE(MATCH($A$5,{0.2,0.25,0.3},0),ratios_hidden!B165,ratios_hidden!E165,ratios_hidden!H165),0)</f>
        <v>13709.936359484602</v>
      </c>
      <c r="D179" s="12">
        <f t="shared" si="19"/>
        <v>2193.5898175175362</v>
      </c>
      <c r="E179" s="12">
        <f t="shared" si="20"/>
        <v>10000</v>
      </c>
      <c r="F179" s="12">
        <f>IF(L179&lt;181,$C$3*CHOOSE(MATCH($A$5,{0.2,0.25,0.3},0),ratios_hidden!C165,ratios_hidden!F165,ratios_hidden!I165),0)</f>
        <v>1121.6792080442624</v>
      </c>
      <c r="G179" s="12">
        <f>IF(L179&lt;181,$C$3*CHOOSE(MATCH($A$5,{0.2,0.25,0.3},0),ratios_hidden!D165,ratios_hidden!G165,ratios_hidden!J165),0)</f>
        <v>59.689124099773629</v>
      </c>
      <c r="H179" s="12">
        <f t="shared" si="21"/>
        <v>9.5502598559637804</v>
      </c>
      <c r="I179" s="18">
        <f t="shared" si="22"/>
        <v>27094.444769002137</v>
      </c>
      <c r="J179" s="57"/>
      <c r="K179" s="53">
        <f t="shared" si="23"/>
        <v>0</v>
      </c>
      <c r="L179" s="54">
        <f>COUNT($A$17:A179)+SUM($J$17:J179)</f>
        <v>163</v>
      </c>
      <c r="M179" s="54">
        <f t="shared" si="24"/>
        <v>10000</v>
      </c>
      <c r="N179" s="54">
        <f>IF(L179&lt;181,SUM($M$17:M179),0)</f>
        <v>1630000</v>
      </c>
      <c r="O179" s="55">
        <f t="shared" si="25"/>
        <v>170000</v>
      </c>
    </row>
    <row r="180" spans="1:15" x14ac:dyDescent="0.3">
      <c r="A180" s="11">
        <v>164</v>
      </c>
      <c r="B180" s="5">
        <f t="shared" ca="1" si="18"/>
        <v>50952</v>
      </c>
      <c r="C180" s="12">
        <f>IF(L180&lt;181,$C$3*CHOOSE(MATCH($A$5,{0.2,0.25,0.3},0),ratios_hidden!B166,ratios_hidden!E166,ratios_hidden!H166),0)</f>
        <v>13709.936359484602</v>
      </c>
      <c r="D180" s="12">
        <f t="shared" si="19"/>
        <v>2193.5898175175362</v>
      </c>
      <c r="E180" s="12">
        <f t="shared" si="20"/>
        <v>10000</v>
      </c>
      <c r="F180" s="12">
        <f>IF(L180&lt;181,$C$3*CHOOSE(MATCH($A$5,{0.2,0.25,0.3},0),ratios_hidden!C166,ratios_hidden!F166,ratios_hidden!I166),0)</f>
        <v>1125.0461610671314</v>
      </c>
      <c r="G180" s="12">
        <f>IF(L180&lt;181,$C$3*CHOOSE(MATCH($A$5,{0.2,0.25,0.3},0),ratios_hidden!D166,ratios_hidden!G166,ratios_hidden!J166),0)</f>
        <v>56.786578390405445</v>
      </c>
      <c r="H180" s="12">
        <f t="shared" si="21"/>
        <v>9.0858525424648722</v>
      </c>
      <c r="I180" s="18">
        <f t="shared" si="22"/>
        <v>27094.444769002141</v>
      </c>
      <c r="J180" s="57"/>
      <c r="K180" s="53">
        <f t="shared" si="23"/>
        <v>0</v>
      </c>
      <c r="L180" s="54">
        <f>COUNT($A$17:A180)+SUM($J$17:J180)</f>
        <v>164</v>
      </c>
      <c r="M180" s="54">
        <f t="shared" si="24"/>
        <v>10000</v>
      </c>
      <c r="N180" s="54">
        <f>IF(L180&lt;181,SUM($M$17:M180),0)</f>
        <v>1640000</v>
      </c>
      <c r="O180" s="55">
        <f t="shared" si="25"/>
        <v>160000</v>
      </c>
    </row>
    <row r="181" spans="1:15" x14ac:dyDescent="0.3">
      <c r="A181" s="11">
        <v>165</v>
      </c>
      <c r="B181" s="5">
        <f t="shared" ca="1" si="18"/>
        <v>50983</v>
      </c>
      <c r="C181" s="12">
        <f>IF(L181&lt;181,$C$3*CHOOSE(MATCH($A$5,{0.2,0.25,0.3},0),ratios_hidden!B167,ratios_hidden!E167,ratios_hidden!H167),0)</f>
        <v>13709.936359484602</v>
      </c>
      <c r="D181" s="12">
        <f t="shared" si="19"/>
        <v>2193.5898175175362</v>
      </c>
      <c r="E181" s="12">
        <f t="shared" si="20"/>
        <v>10000</v>
      </c>
      <c r="F181" s="12">
        <f>IF(L181&lt;181,$C$3*CHOOSE(MATCH($A$5,{0.2,0.25,0.3},0),ratios_hidden!C167,ratios_hidden!F167,ratios_hidden!I167),0)</f>
        <v>1128.4650212824324</v>
      </c>
      <c r="G181" s="12">
        <f>IF(L181&lt;181,$C$3*CHOOSE(MATCH($A$5,{0.2,0.25,0.3},0),ratios_hidden!D167,ratios_hidden!G167,ratios_hidden!J167),0)</f>
        <v>53.839285101351145</v>
      </c>
      <c r="H181" s="12">
        <f t="shared" si="21"/>
        <v>8.6142856162161827</v>
      </c>
      <c r="I181" s="18">
        <f t="shared" si="22"/>
        <v>27094.444769002137</v>
      </c>
      <c r="J181" s="57"/>
      <c r="K181" s="53">
        <f t="shared" si="23"/>
        <v>0</v>
      </c>
      <c r="L181" s="54">
        <f>COUNT($A$17:A181)+SUM($J$17:J181)</f>
        <v>165</v>
      </c>
      <c r="M181" s="54">
        <f t="shared" si="24"/>
        <v>10000</v>
      </c>
      <c r="N181" s="54">
        <f>IF(L181&lt;181,SUM($M$17:M181),0)</f>
        <v>1650000</v>
      </c>
      <c r="O181" s="55">
        <f t="shared" si="25"/>
        <v>150000</v>
      </c>
    </row>
    <row r="182" spans="1:15" x14ac:dyDescent="0.3">
      <c r="A182" s="11">
        <v>166</v>
      </c>
      <c r="B182" s="5">
        <f t="shared" ca="1" si="18"/>
        <v>51014</v>
      </c>
      <c r="C182" s="12">
        <f>IF(L182&lt;181,$C$3*CHOOSE(MATCH($A$5,{0.2,0.25,0.3},0),ratios_hidden!B168,ratios_hidden!E168,ratios_hidden!H168),0)</f>
        <v>13709.936359484602</v>
      </c>
      <c r="D182" s="12">
        <f t="shared" si="19"/>
        <v>2193.5898175175362</v>
      </c>
      <c r="E182" s="12">
        <f t="shared" si="20"/>
        <v>10000</v>
      </c>
      <c r="F182" s="12">
        <f>IF(L182&lt;181,$C$3*CHOOSE(MATCH($A$5,{0.2,0.25,0.3},0),ratios_hidden!C168,ratios_hidden!F168,ratios_hidden!I168),0)</f>
        <v>1131.9365889260575</v>
      </c>
      <c r="G182" s="12">
        <f>IF(L182&lt;181,$C$3*CHOOSE(MATCH($A$5,{0.2,0.25,0.3},0),ratios_hidden!D168,ratios_hidden!G168,ratios_hidden!J168),0)</f>
        <v>50.846554374090609</v>
      </c>
      <c r="H182" s="12">
        <f t="shared" si="21"/>
        <v>8.1354486998544981</v>
      </c>
      <c r="I182" s="18">
        <f t="shared" si="22"/>
        <v>27094.444769002141</v>
      </c>
      <c r="J182" s="57"/>
      <c r="K182" s="53">
        <f t="shared" si="23"/>
        <v>0</v>
      </c>
      <c r="L182" s="54">
        <f>COUNT($A$17:A182)+SUM($J$17:J182)</f>
        <v>166</v>
      </c>
      <c r="M182" s="54">
        <f t="shared" si="24"/>
        <v>10000</v>
      </c>
      <c r="N182" s="54">
        <f>IF(L182&lt;181,SUM($M$17:M182),0)</f>
        <v>1660000</v>
      </c>
      <c r="O182" s="55">
        <f t="shared" si="25"/>
        <v>140000</v>
      </c>
    </row>
    <row r="183" spans="1:15" x14ac:dyDescent="0.3">
      <c r="A183" s="11">
        <v>167</v>
      </c>
      <c r="B183" s="5">
        <f t="shared" ca="1" si="18"/>
        <v>51044</v>
      </c>
      <c r="C183" s="12">
        <f>IF(L183&lt;181,$C$3*CHOOSE(MATCH($A$5,{0.2,0.25,0.3},0),ratios_hidden!B169,ratios_hidden!E169,ratios_hidden!H169),0)</f>
        <v>13709.936359484602</v>
      </c>
      <c r="D183" s="12">
        <f t="shared" si="19"/>
        <v>2193.5898175175362</v>
      </c>
      <c r="E183" s="12">
        <f t="shared" si="20"/>
        <v>10000</v>
      </c>
      <c r="F183" s="12">
        <f>IF(L183&lt;181,$C$3*CHOOSE(MATCH($A$5,{0.2,0.25,0.3},0),ratios_hidden!C169,ratios_hidden!F169,ratios_hidden!I169),0)</f>
        <v>1135.4616765708513</v>
      </c>
      <c r="G183" s="12">
        <f>IF(L183&lt;181,$C$3*CHOOSE(MATCH($A$5,{0.2,0.25,0.3},0),ratios_hidden!D169,ratios_hidden!G169,ratios_hidden!J169),0)</f>
        <v>47.80768571478481</v>
      </c>
      <c r="H183" s="12">
        <f t="shared" si="21"/>
        <v>7.6492297143655694</v>
      </c>
      <c r="I183" s="18">
        <f t="shared" si="22"/>
        <v>27094.444769002144</v>
      </c>
      <c r="J183" s="57"/>
      <c r="K183" s="53">
        <f t="shared" si="23"/>
        <v>0</v>
      </c>
      <c r="L183" s="54">
        <f>COUNT($A$17:A183)+SUM($J$17:J183)</f>
        <v>167</v>
      </c>
      <c r="M183" s="54">
        <f t="shared" si="24"/>
        <v>10000</v>
      </c>
      <c r="N183" s="54">
        <f>IF(L183&lt;181,SUM($M$17:M183),0)</f>
        <v>1670000</v>
      </c>
      <c r="O183" s="55">
        <f t="shared" si="25"/>
        <v>130000</v>
      </c>
    </row>
    <row r="184" spans="1:15" x14ac:dyDescent="0.3">
      <c r="A184" s="11">
        <v>168</v>
      </c>
      <c r="B184" s="5">
        <f t="shared" ca="1" si="18"/>
        <v>51075</v>
      </c>
      <c r="C184" s="12">
        <f>IF(L184&lt;181,$C$3*CHOOSE(MATCH($A$5,{0.2,0.25,0.3},0),ratios_hidden!B170,ratios_hidden!E170,ratios_hidden!H170),0)</f>
        <v>13709.936359484602</v>
      </c>
      <c r="D184" s="12">
        <f t="shared" si="19"/>
        <v>2193.5898175175362</v>
      </c>
      <c r="E184" s="12">
        <f t="shared" si="20"/>
        <v>10000</v>
      </c>
      <c r="F184" s="12">
        <f>IF(L184&lt;181,$C$3*CHOOSE(MATCH($A$5,{0.2,0.25,0.3},0),ratios_hidden!C170,ratios_hidden!F170,ratios_hidden!I170),0)</f>
        <v>1139.0411093168352</v>
      </c>
      <c r="G184" s="12">
        <f>IF(L184&lt;181,$C$3*CHOOSE(MATCH($A$5,{0.2,0.25,0.3},0),ratios_hidden!D170,ratios_hidden!G170,ratios_hidden!J170),0)</f>
        <v>44.721967830314711</v>
      </c>
      <c r="H184" s="12">
        <f t="shared" si="21"/>
        <v>7.155514852850354</v>
      </c>
      <c r="I184" s="18">
        <f t="shared" si="22"/>
        <v>27094.444769002141</v>
      </c>
      <c r="J184" s="57"/>
      <c r="K184" s="53">
        <f t="shared" si="23"/>
        <v>0</v>
      </c>
      <c r="L184" s="54">
        <f>COUNT($A$17:A184)+SUM($J$17:J184)</f>
        <v>168</v>
      </c>
      <c r="M184" s="54">
        <f t="shared" si="24"/>
        <v>10000</v>
      </c>
      <c r="N184" s="54">
        <f>IF(L184&lt;181,SUM($M$17:M184),0)</f>
        <v>1680000</v>
      </c>
      <c r="O184" s="55">
        <f t="shared" si="25"/>
        <v>120000</v>
      </c>
    </row>
    <row r="185" spans="1:15" x14ac:dyDescent="0.3">
      <c r="A185" s="11">
        <v>169</v>
      </c>
      <c r="B185" s="5">
        <f t="shared" ca="1" si="18"/>
        <v>51105</v>
      </c>
      <c r="C185" s="12">
        <f>IF(L185&lt;181,$C$3*CHOOSE(MATCH($A$5,{0.2,0.25,0.3},0),ratios_hidden!B171,ratios_hidden!E171,ratios_hidden!H171),0)</f>
        <v>13709.936359484598</v>
      </c>
      <c r="D185" s="12">
        <f t="shared" si="19"/>
        <v>2193.5898175175357</v>
      </c>
      <c r="E185" s="12">
        <f t="shared" si="20"/>
        <v>10000</v>
      </c>
      <c r="F185" s="12">
        <f>IF(L185&lt;181,$C$3*CHOOSE(MATCH($A$5,{0.2,0.25,0.3},0),ratios_hidden!C171,ratios_hidden!F171,ratios_hidden!I171),0)</f>
        <v>1142.6757249843274</v>
      </c>
      <c r="G185" s="12">
        <f>IF(L185&lt;181,$C$3*CHOOSE(MATCH($A$5,{0.2,0.25,0.3},0),ratios_hidden!D171,ratios_hidden!G171,ratios_hidden!J171),0)</f>
        <v>41.588678461792341</v>
      </c>
      <c r="H185" s="12">
        <f t="shared" si="21"/>
        <v>6.6541885538867751</v>
      </c>
      <c r="I185" s="18">
        <f t="shared" si="22"/>
        <v>27094.444769002137</v>
      </c>
      <c r="J185" s="57"/>
      <c r="K185" s="53">
        <f t="shared" si="23"/>
        <v>0</v>
      </c>
      <c r="L185" s="54">
        <f>COUNT($A$17:A185)+SUM($J$17:J185)</f>
        <v>169</v>
      </c>
      <c r="M185" s="54">
        <f t="shared" si="24"/>
        <v>10000</v>
      </c>
      <c r="N185" s="54">
        <f>IF(L185&lt;181,SUM($M$17:M185),0)</f>
        <v>1690000</v>
      </c>
      <c r="O185" s="55">
        <f t="shared" si="25"/>
        <v>110000</v>
      </c>
    </row>
    <row r="186" spans="1:15" x14ac:dyDescent="0.3">
      <c r="A186" s="11">
        <v>170</v>
      </c>
      <c r="B186" s="5">
        <f t="shared" ca="1" si="18"/>
        <v>51136</v>
      </c>
      <c r="C186" s="12">
        <f>IF(L186&lt;181,$C$3*CHOOSE(MATCH($A$5,{0.2,0.25,0.3},0),ratios_hidden!B172,ratios_hidden!E172,ratios_hidden!H172),0)</f>
        <v>13709.936359484602</v>
      </c>
      <c r="D186" s="12">
        <f t="shared" si="19"/>
        <v>2193.5898175175362</v>
      </c>
      <c r="E186" s="12">
        <f t="shared" si="20"/>
        <v>10000</v>
      </c>
      <c r="F186" s="12">
        <f>IF(L186&lt;181,$C$3*CHOOSE(MATCH($A$5,{0.2,0.25,0.3},0),ratios_hidden!C172,ratios_hidden!F172,ratios_hidden!I172),0)</f>
        <v>1146.3663743100153</v>
      </c>
      <c r="G186" s="12">
        <f>IF(L186&lt;181,$C$3*CHOOSE(MATCH($A$5,{0.2,0.25,0.3},0),ratios_hidden!D172,ratios_hidden!G172,ratios_hidden!J172),0)</f>
        <v>38.407084215505272</v>
      </c>
      <c r="H186" s="12">
        <f t="shared" si="21"/>
        <v>6.1451334744808435</v>
      </c>
      <c r="I186" s="18">
        <f t="shared" si="22"/>
        <v>27094.444769002141</v>
      </c>
      <c r="J186" s="57"/>
      <c r="K186" s="53">
        <f t="shared" si="23"/>
        <v>0</v>
      </c>
      <c r="L186" s="54">
        <f>COUNT($A$17:A186)+SUM($J$17:J186)</f>
        <v>170</v>
      </c>
      <c r="M186" s="54">
        <f t="shared" si="24"/>
        <v>10000</v>
      </c>
      <c r="N186" s="54">
        <f>IF(L186&lt;181,SUM($M$17:M186),0)</f>
        <v>1700000</v>
      </c>
      <c r="O186" s="55">
        <f t="shared" si="25"/>
        <v>100000</v>
      </c>
    </row>
    <row r="187" spans="1:15" x14ac:dyDescent="0.3">
      <c r="A187" s="11">
        <v>171</v>
      </c>
      <c r="B187" s="5">
        <f t="shared" ca="1" si="18"/>
        <v>51167</v>
      </c>
      <c r="C187" s="12">
        <f>IF(L187&lt;181,$C$3*CHOOSE(MATCH($A$5,{0.2,0.25,0.3},0),ratios_hidden!B173,ratios_hidden!E173,ratios_hidden!H173),0)</f>
        <v>13709.936359484602</v>
      </c>
      <c r="D187" s="12">
        <f t="shared" si="19"/>
        <v>2193.5898175175362</v>
      </c>
      <c r="E187" s="12">
        <f t="shared" si="20"/>
        <v>10000</v>
      </c>
      <c r="F187" s="12">
        <f>IF(L187&lt;181,$C$3*CHOOSE(MATCH($A$5,{0.2,0.25,0.3},0),ratios_hidden!C173,ratios_hidden!F173,ratios_hidden!I173),0)</f>
        <v>1150.113921146145</v>
      </c>
      <c r="G187" s="12">
        <f>IF(L187&lt;181,$C$3*CHOOSE(MATCH($A$5,{0.2,0.25,0.3},0),ratios_hidden!D173,ratios_hidden!G173,ratios_hidden!J173),0)</f>
        <v>35.176440391254609</v>
      </c>
      <c r="H187" s="12">
        <f t="shared" si="21"/>
        <v>5.6282304626007376</v>
      </c>
      <c r="I187" s="18">
        <f t="shared" si="22"/>
        <v>27094.444769002137</v>
      </c>
      <c r="J187" s="57"/>
      <c r="K187" s="53">
        <f t="shared" si="23"/>
        <v>0</v>
      </c>
      <c r="L187" s="54">
        <f>COUNT($A$17:A187)+SUM($J$17:J187)</f>
        <v>171</v>
      </c>
      <c r="M187" s="54">
        <f t="shared" si="24"/>
        <v>10000</v>
      </c>
      <c r="N187" s="54">
        <f>IF(L187&lt;181,SUM($M$17:M187),0)</f>
        <v>1710000</v>
      </c>
      <c r="O187" s="55">
        <f t="shared" si="25"/>
        <v>90000</v>
      </c>
    </row>
    <row r="188" spans="1:15" x14ac:dyDescent="0.3">
      <c r="A188" s="11">
        <v>172</v>
      </c>
      <c r="B188" s="5">
        <f t="shared" ca="1" si="18"/>
        <v>51196</v>
      </c>
      <c r="C188" s="12">
        <f>IF(L188&lt;181,$C$3*CHOOSE(MATCH($A$5,{0.2,0.25,0.3},0),ratios_hidden!B174,ratios_hidden!E174,ratios_hidden!H174),0)</f>
        <v>13709.936359484598</v>
      </c>
      <c r="D188" s="12">
        <f t="shared" si="19"/>
        <v>2193.5898175175357</v>
      </c>
      <c r="E188" s="12">
        <f t="shared" si="20"/>
        <v>10000</v>
      </c>
      <c r="F188" s="12">
        <f>IF(L188&lt;181,$C$3*CHOOSE(MATCH($A$5,{0.2,0.25,0.3},0),ratios_hidden!C174,ratios_hidden!F174,ratios_hidden!I174),0)</f>
        <v>1153.9192426626753</v>
      </c>
      <c r="G188" s="12">
        <f>IF(L188&lt;181,$C$3*CHOOSE(MATCH($A$5,{0.2,0.25,0.3},0),ratios_hidden!D174,ratios_hidden!G174,ratios_hidden!J174),0)</f>
        <v>31.895990808046758</v>
      </c>
      <c r="H188" s="12">
        <f t="shared" si="21"/>
        <v>5.1033585292874815</v>
      </c>
      <c r="I188" s="18">
        <f t="shared" si="22"/>
        <v>27094.444769002141</v>
      </c>
      <c r="J188" s="57"/>
      <c r="K188" s="53">
        <f t="shared" si="23"/>
        <v>0</v>
      </c>
      <c r="L188" s="54">
        <f>COUNT($A$17:A188)+SUM($J$17:J188)</f>
        <v>172</v>
      </c>
      <c r="M188" s="54">
        <f t="shared" si="24"/>
        <v>10000</v>
      </c>
      <c r="N188" s="54">
        <f>IF(L188&lt;181,SUM($M$17:M188),0)</f>
        <v>1720000</v>
      </c>
      <c r="O188" s="55">
        <f t="shared" si="25"/>
        <v>80000</v>
      </c>
    </row>
    <row r="189" spans="1:15" x14ac:dyDescent="0.3">
      <c r="A189" s="11">
        <v>173</v>
      </c>
      <c r="B189" s="5">
        <f t="shared" ca="1" si="18"/>
        <v>51227</v>
      </c>
      <c r="C189" s="12">
        <f>IF(L189&lt;181,$C$3*CHOOSE(MATCH($A$5,{0.2,0.25,0.3},0),ratios_hidden!B175,ratios_hidden!E175,ratios_hidden!H175),0)</f>
        <v>13709.936359484602</v>
      </c>
      <c r="D189" s="12">
        <f t="shared" si="19"/>
        <v>2193.5898175175362</v>
      </c>
      <c r="E189" s="12">
        <f t="shared" si="20"/>
        <v>10000</v>
      </c>
      <c r="F189" s="12">
        <f>IF(L189&lt;181,$C$3*CHOOSE(MATCH($A$5,{0.2,0.25,0.3},0),ratios_hidden!C175,ratios_hidden!F175,ratios_hidden!I175),0)</f>
        <v>1157.7832295525679</v>
      </c>
      <c r="G189" s="12">
        <f>IF(L189&lt;181,$C$3*CHOOSE(MATCH($A$5,{0.2,0.25,0.3},0),ratios_hidden!D175,ratios_hidden!G175,ratios_hidden!J175),0)</f>
        <v>28.564967627097769</v>
      </c>
      <c r="H189" s="12">
        <f t="shared" si="21"/>
        <v>4.5703948203356433</v>
      </c>
      <c r="I189" s="18">
        <f t="shared" si="22"/>
        <v>27094.444769002144</v>
      </c>
      <c r="J189" s="57"/>
      <c r="K189" s="53">
        <f t="shared" si="23"/>
        <v>0</v>
      </c>
      <c r="L189" s="54">
        <f>COUNT($A$17:A189)+SUM($J$17:J189)</f>
        <v>173</v>
      </c>
      <c r="M189" s="54">
        <f t="shared" si="24"/>
        <v>10000</v>
      </c>
      <c r="N189" s="54">
        <f>IF(L189&lt;181,SUM($M$17:M189),0)</f>
        <v>1730000</v>
      </c>
      <c r="O189" s="55">
        <f t="shared" si="25"/>
        <v>70000</v>
      </c>
    </row>
    <row r="190" spans="1:15" x14ac:dyDescent="0.3">
      <c r="A190" s="11">
        <v>174</v>
      </c>
      <c r="B190" s="5">
        <f t="shared" ca="1" si="18"/>
        <v>51257</v>
      </c>
      <c r="C190" s="12">
        <f>IF(L190&lt;181,$C$3*CHOOSE(MATCH($A$5,{0.2,0.25,0.3},0),ratios_hidden!B176,ratios_hidden!E176,ratios_hidden!H176),0)</f>
        <v>13709.936359484602</v>
      </c>
      <c r="D190" s="12">
        <f t="shared" si="19"/>
        <v>2193.5898175175362</v>
      </c>
      <c r="E190" s="12">
        <f t="shared" si="20"/>
        <v>10000</v>
      </c>
      <c r="F190" s="12">
        <f>IF(L190&lt;181,$C$3*CHOOSE(MATCH($A$5,{0.2,0.25,0.3},0),ratios_hidden!C176,ratios_hidden!F176,ratios_hidden!I176),0)</f>
        <v>1161.7067862403558</v>
      </c>
      <c r="G190" s="12">
        <f>IF(L190&lt;181,$C$3*CHOOSE(MATCH($A$5,{0.2,0.25,0.3},0),ratios_hidden!D176,ratios_hidden!G176,ratios_hidden!J176),0)</f>
        <v>25.182591172109174</v>
      </c>
      <c r="H190" s="12">
        <f t="shared" si="21"/>
        <v>4.0292145875374681</v>
      </c>
      <c r="I190" s="18">
        <f t="shared" si="22"/>
        <v>27094.444769002144</v>
      </c>
      <c r="J190" s="57"/>
      <c r="K190" s="53">
        <f t="shared" si="23"/>
        <v>0</v>
      </c>
      <c r="L190" s="54">
        <f>COUNT($A$17:A190)+SUM($J$17:J190)</f>
        <v>174</v>
      </c>
      <c r="M190" s="54">
        <f t="shared" si="24"/>
        <v>10000</v>
      </c>
      <c r="N190" s="54">
        <f>IF(L190&lt;181,SUM($M$17:M190),0)</f>
        <v>1740000</v>
      </c>
      <c r="O190" s="55">
        <f t="shared" si="25"/>
        <v>60000</v>
      </c>
    </row>
    <row r="191" spans="1:15" x14ac:dyDescent="0.3">
      <c r="A191" s="11">
        <v>175</v>
      </c>
      <c r="B191" s="5">
        <f t="shared" ca="1" si="18"/>
        <v>51288</v>
      </c>
      <c r="C191" s="12">
        <f>IF(L191&lt;181,$C$3*CHOOSE(MATCH($A$5,{0.2,0.25,0.3},0),ratios_hidden!B177,ratios_hidden!E177,ratios_hidden!H177),0)</f>
        <v>13709.936359484602</v>
      </c>
      <c r="D191" s="12">
        <f t="shared" si="19"/>
        <v>2193.5898175175362</v>
      </c>
      <c r="E191" s="12">
        <f t="shared" si="20"/>
        <v>10000</v>
      </c>
      <c r="F191" s="12">
        <f>IF(L191&lt;181,$C$3*CHOOSE(MATCH($A$5,{0.2,0.25,0.3},0),ratios_hidden!C177,ratios_hidden!F177,ratios_hidden!I177),0)</f>
        <v>1165.6908310937476</v>
      </c>
      <c r="G191" s="12">
        <f>IF(L191&lt;181,$C$3*CHOOSE(MATCH($A$5,{0.2,0.25,0.3},0),ratios_hidden!D177,ratios_hidden!G177,ratios_hidden!J177),0)</f>
        <v>21.748069746772813</v>
      </c>
      <c r="H191" s="12">
        <f t="shared" si="21"/>
        <v>3.4796911594836502</v>
      </c>
      <c r="I191" s="18">
        <f t="shared" si="22"/>
        <v>27094.444769002141</v>
      </c>
      <c r="J191" s="57"/>
      <c r="K191" s="53">
        <f t="shared" si="23"/>
        <v>0</v>
      </c>
      <c r="L191" s="54">
        <f>COUNT($A$17:A191)+SUM($J$17:J191)</f>
        <v>175</v>
      </c>
      <c r="M191" s="54">
        <f t="shared" si="24"/>
        <v>10000</v>
      </c>
      <c r="N191" s="54">
        <f>IF(L191&lt;181,SUM($M$17:M191),0)</f>
        <v>1750000</v>
      </c>
      <c r="O191" s="55">
        <f t="shared" si="25"/>
        <v>50000</v>
      </c>
    </row>
    <row r="192" spans="1:15" x14ac:dyDescent="0.3">
      <c r="A192" s="11">
        <v>176</v>
      </c>
      <c r="B192" s="5">
        <f t="shared" ca="1" si="18"/>
        <v>51318</v>
      </c>
      <c r="C192" s="12">
        <f>IF(L192&lt;181,$C$3*CHOOSE(MATCH($A$5,{0.2,0.25,0.3},0),ratios_hidden!B178,ratios_hidden!E178,ratios_hidden!H178),0)</f>
        <v>13709.936359484602</v>
      </c>
      <c r="D192" s="12">
        <f t="shared" si="19"/>
        <v>2193.5898175175362</v>
      </c>
      <c r="E192" s="12">
        <f t="shared" si="20"/>
        <v>10000</v>
      </c>
      <c r="F192" s="12">
        <f>IF(L192&lt;181,$C$3*CHOOSE(MATCH($A$5,{0.2,0.25,0.3},0),ratios_hidden!C178,ratios_hidden!F178,ratios_hidden!I178),0)</f>
        <v>1169.7362966386249</v>
      </c>
      <c r="G192" s="12">
        <f>IF(L192&lt;181,$C$3*CHOOSE(MATCH($A$5,{0.2,0.25,0.3},0),ratios_hidden!D178,ratios_hidden!G178,ratios_hidden!J178),0)</f>
        <v>18.260599449462518</v>
      </c>
      <c r="H192" s="12">
        <f t="shared" si="21"/>
        <v>2.9216959119140031</v>
      </c>
      <c r="I192" s="18">
        <f t="shared" si="22"/>
        <v>27094.444769002141</v>
      </c>
      <c r="J192" s="57"/>
      <c r="K192" s="53">
        <f t="shared" si="23"/>
        <v>0</v>
      </c>
      <c r="L192" s="54">
        <f>COUNT($A$17:A192)+SUM($J$17:J192)</f>
        <v>176</v>
      </c>
      <c r="M192" s="54">
        <f t="shared" si="24"/>
        <v>10000</v>
      </c>
      <c r="N192" s="54">
        <f>IF(L192&lt;181,SUM($M$17:M192),0)</f>
        <v>1760000</v>
      </c>
      <c r="O192" s="55">
        <f t="shared" si="25"/>
        <v>40000</v>
      </c>
    </row>
    <row r="193" spans="1:15" x14ac:dyDescent="0.3">
      <c r="A193" s="11">
        <v>177</v>
      </c>
      <c r="B193" s="5">
        <f t="shared" ca="1" si="18"/>
        <v>51349</v>
      </c>
      <c r="C193" s="12">
        <f>IF(L193&lt;181,$C$3*CHOOSE(MATCH($A$5,{0.2,0.25,0.3},0),ratios_hidden!B179,ratios_hidden!E179,ratios_hidden!H179),0)</f>
        <v>13709.936359484602</v>
      </c>
      <c r="D193" s="12">
        <f t="shared" si="19"/>
        <v>2193.5898175175362</v>
      </c>
      <c r="E193" s="12">
        <f t="shared" si="20"/>
        <v>10000</v>
      </c>
      <c r="F193" s="12">
        <f>IF(L193&lt;181,$C$3*CHOOSE(MATCH($A$5,{0.2,0.25,0.3},0),ratios_hidden!C179,ratios_hidden!F179,ratios_hidden!I179),0)</f>
        <v>1173.844129777322</v>
      </c>
      <c r="G193" s="12">
        <f>IF(L193&lt;181,$C$3*CHOOSE(MATCH($A$5,{0.2,0.25,0.3},0),ratios_hidden!D179,ratios_hidden!G179,ratios_hidden!J179),0)</f>
        <v>14.719363985068702</v>
      </c>
      <c r="H193" s="12">
        <f t="shared" si="21"/>
        <v>2.3550982376109921</v>
      </c>
      <c r="I193" s="18">
        <f t="shared" si="22"/>
        <v>27094.444769002141</v>
      </c>
      <c r="J193" s="57"/>
      <c r="K193" s="53">
        <f t="shared" si="23"/>
        <v>0</v>
      </c>
      <c r="L193" s="54">
        <f>COUNT($A$17:A193)+SUM($J$17:J193)</f>
        <v>177</v>
      </c>
      <c r="M193" s="54">
        <f t="shared" si="24"/>
        <v>10000</v>
      </c>
      <c r="N193" s="54">
        <f>IF(L193&lt;181,SUM($M$17:M193),0)</f>
        <v>1770000</v>
      </c>
      <c r="O193" s="55">
        <f t="shared" si="25"/>
        <v>30000</v>
      </c>
    </row>
    <row r="194" spans="1:15" x14ac:dyDescent="0.3">
      <c r="A194" s="11">
        <v>178</v>
      </c>
      <c r="B194" s="5">
        <f t="shared" ca="1" si="18"/>
        <v>51380</v>
      </c>
      <c r="C194" s="12">
        <f>IF(L194&lt;181,$C$3*CHOOSE(MATCH($A$5,{0.2,0.25,0.3},0),ratios_hidden!B180,ratios_hidden!E180,ratios_hidden!H180),0)</f>
        <v>13709.936359484602</v>
      </c>
      <c r="D194" s="12">
        <f t="shared" si="19"/>
        <v>2193.5898175175362</v>
      </c>
      <c r="E194" s="12">
        <f t="shared" si="20"/>
        <v>10000</v>
      </c>
      <c r="F194" s="12">
        <f>IF(L194&lt;181,$C$3*CHOOSE(MATCH($A$5,{0.2,0.25,0.3},0),ratios_hidden!C180,ratios_hidden!F180,ratios_hidden!I180),0)</f>
        <v>1178.0152920102403</v>
      </c>
      <c r="G194" s="12">
        <f>IF(L194&lt;181,$C$3*CHOOSE(MATCH($A$5,{0.2,0.25,0.3},0),ratios_hidden!D180,ratios_hidden!G180,ratios_hidden!J180),0)</f>
        <v>11.123534473932141</v>
      </c>
      <c r="H194" s="28">
        <f t="shared" si="21"/>
        <v>1.7797655158291426</v>
      </c>
      <c r="I194" s="18">
        <f t="shared" si="22"/>
        <v>27094.444769002141</v>
      </c>
      <c r="J194" s="57"/>
      <c r="K194" s="53">
        <f t="shared" si="23"/>
        <v>0</v>
      </c>
      <c r="L194" s="54">
        <f>COUNT($A$17:A194)+SUM($J$17:J194)</f>
        <v>178</v>
      </c>
      <c r="M194" s="54">
        <f t="shared" si="24"/>
        <v>10000</v>
      </c>
      <c r="N194" s="54">
        <f>IF(L194&lt;181,SUM($M$17:M194),0)</f>
        <v>1780000</v>
      </c>
      <c r="O194" s="55">
        <f t="shared" si="25"/>
        <v>20000</v>
      </c>
    </row>
    <row r="195" spans="1:15" x14ac:dyDescent="0.3">
      <c r="A195" s="11">
        <v>179</v>
      </c>
      <c r="B195" s="5">
        <f t="shared" ca="1" si="18"/>
        <v>51410</v>
      </c>
      <c r="C195" s="12">
        <f>IF(L195&lt;181,$C$3*CHOOSE(MATCH($A$5,{0.2,0.25,0.3},0),ratios_hidden!B181,ratios_hidden!E181,ratios_hidden!H181),0)</f>
        <v>13709.936359484602</v>
      </c>
      <c r="D195" s="12">
        <f t="shared" si="19"/>
        <v>2193.5898175175362</v>
      </c>
      <c r="E195" s="12">
        <f t="shared" si="20"/>
        <v>10000</v>
      </c>
      <c r="F195" s="12">
        <f>IF(L195&lt;181,$C$3*CHOOSE(MATCH($A$5,{0.2,0.25,0.3},0),ratios_hidden!C181,ratios_hidden!F181,ratios_hidden!I181),0)</f>
        <v>1182.2507596609157</v>
      </c>
      <c r="G195" s="12">
        <f>IF(L195&lt;181,$C$3*CHOOSE(MATCH($A$5,{0.2,0.25,0.3},0),ratios_hidden!D181,ratios_hidden!G181,ratios_hidden!J181),0)</f>
        <v>7.4722692578322247</v>
      </c>
      <c r="H195" s="28">
        <f t="shared" si="21"/>
        <v>1.1955630812531559</v>
      </c>
      <c r="I195" s="18">
        <f t="shared" si="22"/>
        <v>27094.444769002137</v>
      </c>
      <c r="J195" s="57"/>
      <c r="K195" s="53">
        <f t="shared" si="23"/>
        <v>0</v>
      </c>
      <c r="L195" s="54">
        <f>COUNT($A$17:A195)+SUM($J$17:J195)</f>
        <v>179</v>
      </c>
      <c r="M195" s="54">
        <f t="shared" si="24"/>
        <v>10000</v>
      </c>
      <c r="N195" s="54">
        <f>IF(L195&lt;181,SUM($M$17:M195),0)</f>
        <v>1790000</v>
      </c>
      <c r="O195" s="55">
        <f t="shared" si="25"/>
        <v>10000</v>
      </c>
    </row>
    <row r="196" spans="1:15" ht="17.25" thickBot="1" x14ac:dyDescent="0.35">
      <c r="A196" s="15">
        <v>180</v>
      </c>
      <c r="B196" s="7">
        <f t="shared" ca="1" si="18"/>
        <v>51441</v>
      </c>
      <c r="C196" s="16">
        <f>IF(L196&lt;181,$C$3*CHOOSE(MATCH($A$5,{0.2,0.25,0.3},0),ratios_hidden!B181,ratios_hidden!E181,ratios_hidden!H181),0)</f>
        <v>13709.936359484602</v>
      </c>
      <c r="D196" s="16">
        <f t="shared" ref="D196" si="26">0.16*C196</f>
        <v>2193.5898175175362</v>
      </c>
      <c r="E196" s="16">
        <f t="shared" si="20"/>
        <v>10000</v>
      </c>
      <c r="F196" s="16">
        <f>IF(L196&lt;181,$C$3*CHOOSE(MATCH($A$5,{0.2,0.25,0.3},0),ratios_hidden!C181,ratios_hidden!F181,ratios_hidden!I181),0)</f>
        <v>1182.2507596609157</v>
      </c>
      <c r="G196" s="16">
        <f>IF(L196&lt;181,$C$3*CHOOSE(MATCH($A$5,{0.2,0.25,0.3},0),ratios_hidden!D181,ratios_hidden!G181,ratios_hidden!J181),0)</f>
        <v>7.4722692578322247</v>
      </c>
      <c r="H196" s="29">
        <f t="shared" si="21"/>
        <v>1.1955630812531559</v>
      </c>
      <c r="I196" s="19">
        <f t="shared" si="22"/>
        <v>27094.444769002137</v>
      </c>
      <c r="J196" s="58"/>
      <c r="K196" s="56">
        <f t="shared" si="23"/>
        <v>0</v>
      </c>
      <c r="L196" s="54">
        <f>COUNT($A$17:A196)+SUM($J$17:J196)</f>
        <v>180</v>
      </c>
      <c r="M196" s="54">
        <f t="shared" si="24"/>
        <v>10000</v>
      </c>
      <c r="N196" s="54">
        <f>IF(L196&lt;181,SUM($M$17:M196),0)</f>
        <v>1800000</v>
      </c>
      <c r="O196" s="55">
        <f t="shared" si="25"/>
        <v>0</v>
      </c>
    </row>
    <row r="197" spans="1:15" x14ac:dyDescent="0.3"/>
    <row r="198" spans="1:15" x14ac:dyDescent="0.3"/>
  </sheetData>
  <sheetProtection algorithmName="SHA-512" hashValue="Hqkmykw5hWVOWIjRDsn0W41h42K8sl6dOQqOQ2Xzed3Fb9Fw1ZuBvQDhMka6+IguQMrkN08SAQZy5QShmJudyg==" saltValue="gGj4j9cdoQxAf0/DmHBPzQ==" spinCount="100000" sheet="1" objects="1" scenarios="1"/>
  <mergeCells count="4">
    <mergeCell ref="B1:C1"/>
    <mergeCell ref="D11:H11"/>
    <mergeCell ref="E2:I4"/>
    <mergeCell ref="D12:H12"/>
  </mergeCells>
  <dataValidations count="6">
    <dataValidation type="list" allowBlank="1" showInputMessage="1" showErrorMessage="1" sqref="C8 C10 C13" xr:uid="{76470905-089C-4B00-B342-096D9C21FF6B}">
      <formula1>"0,0.05"</formula1>
    </dataValidation>
    <dataValidation type="list" showInputMessage="1" showErrorMessage="1" sqref="A5" xr:uid="{EC6639DF-8AFD-4F81-8A7C-5D2BEC8C9270}">
      <formula1>"0.20, 0.25, 0.30"</formula1>
    </dataValidation>
    <dataValidation type="custom" operator="greaterThanOrEqual" allowBlank="1" showInputMessage="1" showErrorMessage="1" errorTitle="CAPTURA DE MONTO" error="EL MONTO CAPTURADO DEBE HACERSE EN MULTIPLOS DE $50,000" promptTitle="CAPTURA DE MONTO" prompt="El monto capturado debe realziarse en múltiplos de $50,000" sqref="C3" xr:uid="{7D654B26-7F7C-412A-BB77-9F967D083149}">
      <formula1>MOD(C3,50000)=0</formula1>
    </dataValidation>
    <dataValidation type="custom" operator="greaterThanOrEqual" allowBlank="1" showInputMessage="1" showErrorMessage="1" errorTitle="CAPTURA DE MONTO" error="EL MONTO DEBE REGISTRARSE EN MULTIPLOS DE $50,000" promptTitle="CAPTURA DE MONTO" prompt="VALORES DEBEN CAPTURARSE EN MULTIPLOS DE $50,000" sqref="C4" xr:uid="{EA1B7448-7077-4674-B196-D204BEA9FD0A}">
      <formula1>MOD(D8,50000)=0</formula1>
    </dataValidation>
    <dataValidation type="whole" allowBlank="1" showInputMessage="1" showErrorMessage="1" sqref="J18:J196" xr:uid="{CD6B999B-8093-40FB-B24C-C0A039189606}">
      <formula1>0</formula1>
      <formula2>180</formula2>
    </dataValidation>
    <dataValidation type="whole" allowBlank="1" showInputMessage="1" showErrorMessage="1" errorTitle="ERROR EN CAPTURA" error="SOLO CAPTURAR NÚMERO DE CUOTAS ANTICIPADAS, EN VERSIÓN NÚMERO ENTERO NO EN EXPRESIÓN MONETARIA" promptTitle="CAPTURAR NUMERO DE CUOTAS" prompt="SOLO CAPTURAR NÚMERO DE CUOTAS ANTICIPADAS, EN VERSIÓN NÚMERO ENTERO NO EN EXPRESIÓN MONETARIA_x000a_" sqref="J17" xr:uid="{2DC61856-8701-4043-8A22-B7552FAA7B6F}">
      <formula1>0</formula1>
      <formula2>180</formula2>
    </dataValidation>
  </dataValidations>
  <pageMargins left="0.25" right="0.25" top="0.75" bottom="0.75" header="0.3" footer="0.3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DropDown="1" showInputMessage="1" showErrorMessage="1" xr:uid="{081B8F6D-BEEA-4ED9-BA21-CB5D367AB393}">
          <x14:formula1>
            <xm:f>config_hidden!$A$1:$A$3</xm:f>
          </x14:formula1>
          <xm:sqref>A6:A13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Simulador Plan Fijo</vt:lpstr>
      <vt:lpstr>'Simulador Plan Fijo'!Área_de_impresión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Israel Zamarripa Martinez</cp:lastModifiedBy>
  <cp:lastPrinted>2025-12-01T19:35:30Z</cp:lastPrinted>
  <dcterms:created xsi:type="dcterms:W3CDTF">2025-11-13T22:31:29Z</dcterms:created>
  <dcterms:modified xsi:type="dcterms:W3CDTF">2025-12-01T19:36:18Z</dcterms:modified>
</cp:coreProperties>
</file>